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6\технологи\ПЕРСПЕКТИВНОЕ МЕНЮ ЛЕТО 2025\для старого оскола\"/>
    </mc:Choice>
  </mc:AlternateContent>
  <bookViews>
    <workbookView xWindow="0" yWindow="0" windowWidth="22752" windowHeight="8592" activeTab="2"/>
  </bookViews>
  <sheets>
    <sheet name="титул (2)" sheetId="11" r:id="rId1"/>
    <sheet name="ТИТУЛ 2" sheetId="10" state="hidden" r:id="rId2"/>
    <sheet name="на выход" sheetId="1" r:id="rId3"/>
    <sheet name="сводки БЖУ" sheetId="2" r:id="rId4"/>
    <sheet name="сводки по продуктам" sheetId="5" r:id="rId5"/>
    <sheet name="библиография" sheetId="7" r:id="rId6"/>
    <sheet name="Лист1" sheetId="8" state="hidden" r:id="rId7"/>
  </sheets>
  <definedNames>
    <definedName name="_xlnm.Print_Area" localSheetId="5">библиография!$A$1:$A$13</definedName>
    <definedName name="_xlnm.Print_Area" localSheetId="2">'на выход'!$A$1:$T$309</definedName>
    <definedName name="_xlnm.Print_Area" localSheetId="4">'сводки по продуктам'!$A$2:$M$35</definedName>
    <definedName name="_xlnm.Print_Area" localSheetId="0">'титул (2)'!$A$1:$D$26</definedName>
  </definedNames>
  <calcPr calcId="162913"/>
</workbook>
</file>

<file path=xl/calcChain.xml><?xml version="1.0" encoding="utf-8"?>
<calcChain xmlns="http://schemas.openxmlformats.org/spreadsheetml/2006/main">
  <c r="J15" i="8" l="1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F16" i="8" l="1"/>
  <c r="I16" i="8"/>
  <c r="G16" i="8"/>
  <c r="H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F5" i="8"/>
  <c r="F8" i="8" s="1"/>
  <c r="E5" i="8"/>
  <c r="E8" i="8" s="1"/>
  <c r="D5" i="8"/>
  <c r="D8" i="8" s="1"/>
  <c r="C5" i="8"/>
  <c r="C8" i="8" s="1"/>
  <c r="G8" i="8" l="1"/>
</calcChain>
</file>

<file path=xl/sharedStrings.xml><?xml version="1.0" encoding="utf-8"?>
<sst xmlns="http://schemas.openxmlformats.org/spreadsheetml/2006/main" count="1048" uniqueCount="321">
  <si>
    <t>Наименование блюда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</si>
  <si>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</si>
  <si>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</si>
  <si>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</si>
  <si>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</si>
  <si>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</si>
  <si>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</si>
  <si>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</si>
  <si>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</si>
  <si>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</si>
  <si>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</si>
  <si>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</si>
  <si>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Mg</t>
  </si>
  <si>
    <t>Fe</t>
  </si>
  <si>
    <t>Обед</t>
  </si>
  <si>
    <t>Итого за 1 день</t>
  </si>
  <si>
    <t>День недели</t>
  </si>
  <si>
    <t>Энергетическая ценность на 10 дней, (ккал)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</si>
  <si>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</si>
  <si>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</si>
  <si>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</si>
  <si>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</si>
  <si>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</si>
  <si>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</si>
  <si>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</si>
  <si>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</si>
  <si>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Среднесуточный набор пищевых продуктов за 10 дней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</si>
  <si>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</si>
  <si>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</si>
  <si>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</si>
  <si>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</si>
  <si>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</si>
  <si>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-</t>
  </si>
  <si>
    <t>Мука пшеничная</t>
  </si>
  <si>
    <t>Крупы, бобовые</t>
  </si>
  <si>
    <t>Макаронные изделия</t>
  </si>
  <si>
    <t>Картофель</t>
  </si>
  <si>
    <t>Фрукты (плоды) свежие</t>
  </si>
  <si>
    <t xml:space="preserve">Соки плодоовощные, напитки витаминизированные 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</si>
  <si>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</si>
  <si>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</si>
  <si>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</si>
  <si>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</si>
  <si>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</si>
  <si>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</si>
  <si>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</si>
  <si>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</si>
  <si>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</si>
  <si>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</si>
  <si>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</si>
  <si>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</si>
  <si>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</si>
  <si>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СОГЛАСОВАНО:</t>
  </si>
  <si>
    <t>УТВЕРЖДАЮ:</t>
  </si>
  <si>
    <t>Примерное десятидневное меню</t>
  </si>
  <si>
    <t xml:space="preserve"> ___________________ Д.С. Семикопенко 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</si>
  <si>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</si>
  <si>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</si>
  <si>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</si>
  <si>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</si>
  <si>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</si>
  <si>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</si>
  <si>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</si>
  <si>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</si>
  <si>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Директор  ООО «Фабрика Социального питания»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</si>
  <si>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</si>
  <si>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</si>
  <si>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</si>
  <si>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</si>
  <si>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</si>
  <si>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</si>
  <si>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</si>
  <si>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</si>
  <si>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</si>
  <si>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</si>
  <si>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</si>
  <si>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</si>
  <si>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</si>
  <si>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</si>
  <si>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</si>
  <si>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</si>
  <si>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</si>
  <si>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</si>
  <si>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</si>
  <si>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</si>
  <si>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"_____" _________________ 2022 г.</t>
  </si>
  <si>
    <t xml:space="preserve">для муниципальных общеобразовательных учреждений </t>
  </si>
  <si>
    <t>Шебекинского городского округа</t>
  </si>
  <si>
    <t>для возраста обучающихся с 7-11 лет</t>
  </si>
  <si>
    <t>МКУ "Управление образования Шебекинского  городского округа"</t>
  </si>
  <si>
    <t>_______________________Ивантеева Н.В.</t>
  </si>
  <si>
    <t>В1</t>
  </si>
  <si>
    <t>Р</t>
  </si>
  <si>
    <t>Примечание- при приготовлении блюд используются овощи и фрукты урожая 2024-2025 гг. После 1  марта 2025г.-овощи урожая 2024г. допускается использовать только после термической обработки.</t>
  </si>
  <si>
    <t>Примечание-*замена блюда в осенне-зимний период</t>
  </si>
  <si>
    <t>Примечание-**замена блюда после 1 марта 2025г.</t>
  </si>
  <si>
    <t>Примечание-***могут быть использованы фрукты: яблоки, бананы, апельсины, мандарины, груши.</t>
  </si>
  <si>
    <t>Примечание-****могут быть использованы изделия кондитерские: вафли, пряники, печенье, мармелад, зефир, лепешка диетическая, корж молочный.</t>
  </si>
  <si>
    <t>Недостаток, гр</t>
  </si>
  <si>
    <t>Избыток, гр</t>
  </si>
  <si>
    <t>Хлеб ржаной</t>
  </si>
  <si>
    <t>Хлеб пшеничный(в том числе батон)</t>
  </si>
  <si>
    <t>Овощи свежие (мороженные, консервированные), в т.ч. томат-пюре, зелень</t>
  </si>
  <si>
    <t>Сухофрукты</t>
  </si>
  <si>
    <t xml:space="preserve">Рыба-филе </t>
  </si>
  <si>
    <t>Какао-порошок</t>
  </si>
  <si>
    <t>Крахмал</t>
  </si>
  <si>
    <t xml:space="preserve">Генеральный директор </t>
  </si>
  <si>
    <t xml:space="preserve"> ООО «Фабрика Социального питания»</t>
  </si>
  <si>
    <t>Неделя №</t>
  </si>
  <si>
    <t>Прием пищи</t>
  </si>
  <si>
    <t>День недели №</t>
  </si>
  <si>
    <t>Раздел меню</t>
  </si>
  <si>
    <t>Полдник</t>
  </si>
  <si>
    <t>Завтрак № 2</t>
  </si>
  <si>
    <t>№ рецептуры</t>
  </si>
  <si>
    <t>Цена</t>
  </si>
  <si>
    <t>Масса порции, гр.</t>
  </si>
  <si>
    <t>понедельник</t>
  </si>
  <si>
    <t>Итого по рациону</t>
  </si>
  <si>
    <t>Норма за рацион</t>
  </si>
  <si>
    <t>Итого за 2 день</t>
  </si>
  <si>
    <t>Норма по рациону за  день</t>
  </si>
  <si>
    <t>вторник</t>
  </si>
  <si>
    <t>среда</t>
  </si>
  <si>
    <t>Итого за 3 день</t>
  </si>
  <si>
    <t>четверг</t>
  </si>
  <si>
    <t>Итого за 4 день</t>
  </si>
  <si>
    <t>пятница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</si>
  <si>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</si>
  <si>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</si>
  <si>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</si>
  <si>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</si>
  <si>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</si>
  <si>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</si>
  <si>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129,2-258,5</t>
  </si>
  <si>
    <t>4,2-8,4</t>
  </si>
  <si>
    <t>4,3-8,6</t>
  </si>
  <si>
    <t>18,4-35,8</t>
  </si>
  <si>
    <t>Лагерь школьный 2025</t>
  </si>
  <si>
    <t>Макароны отварные с сыром</t>
  </si>
  <si>
    <t>ТТК 1.10.</t>
  </si>
  <si>
    <t>ТТК 3.6</t>
  </si>
  <si>
    <t>Чай с сахаром и лимоном</t>
  </si>
  <si>
    <t>ТТК 8.3</t>
  </si>
  <si>
    <t>ТТК 3.11</t>
  </si>
  <si>
    <t xml:space="preserve">Плоды свежие </t>
  </si>
  <si>
    <t>200 /7</t>
  </si>
  <si>
    <t>Салат из белокачанной капусты с зеленью</t>
  </si>
  <si>
    <t>ТТК 4.41</t>
  </si>
  <si>
    <t>ТТК  5.1</t>
  </si>
  <si>
    <t>ТТК 6.16</t>
  </si>
  <si>
    <t>ТТК 7.2</t>
  </si>
  <si>
    <t>Каша рассыпчатая гречневая с маслом сливочным</t>
  </si>
  <si>
    <t>Компот из фруктов и ягод с/м</t>
  </si>
  <si>
    <t>ТТК 8.10</t>
  </si>
  <si>
    <t>Хлеб пшеничный</t>
  </si>
  <si>
    <t>ТТК 3.1</t>
  </si>
  <si>
    <t>Хлеб ржано-пшеничный</t>
  </si>
  <si>
    <t>ТТК 3.2</t>
  </si>
  <si>
    <t>ТТК 7.19</t>
  </si>
  <si>
    <t>Кисель ягодный</t>
  </si>
  <si>
    <t>ТТК 8.16</t>
  </si>
  <si>
    <t>Суп картофельный с рисовой крупой , цыпленком</t>
  </si>
  <si>
    <t xml:space="preserve">Котлеты Нежные </t>
  </si>
  <si>
    <t>200 /10</t>
  </si>
  <si>
    <t>ТТК 6.8</t>
  </si>
  <si>
    <t>Помидор свежий</t>
  </si>
  <si>
    <t>ТТК 4.1</t>
  </si>
  <si>
    <t>ТТК 3.19</t>
  </si>
  <si>
    <t>Чай с сахаром</t>
  </si>
  <si>
    <t>ТТК 8.2</t>
  </si>
  <si>
    <t>Огурцы битые с зеленью</t>
  </si>
  <si>
    <t>ТТК 4.40</t>
  </si>
  <si>
    <t>ТТК 6.55</t>
  </si>
  <si>
    <t>Рыба, запеченая под овощами с сыром</t>
  </si>
  <si>
    <t>Каша рассыпчатая рисовая с маслом сливочным</t>
  </si>
  <si>
    <t>Напиток Каркаде</t>
  </si>
  <si>
    <t>ТТК 8.4</t>
  </si>
  <si>
    <t>Омлет паровой с мясом</t>
  </si>
  <si>
    <t>150 /5</t>
  </si>
  <si>
    <t>ТТК 1.1.</t>
  </si>
  <si>
    <t>Батон пектиновый</t>
  </si>
  <si>
    <t>ТТК 3.3</t>
  </si>
  <si>
    <t>Сыр порциями</t>
  </si>
  <si>
    <t>ТТК 3.10</t>
  </si>
  <si>
    <t>Какао с молоком</t>
  </si>
  <si>
    <t>ТТК 8.12</t>
  </si>
  <si>
    <t>Плоды свежие</t>
  </si>
  <si>
    <t>Салат "Весна"</t>
  </si>
  <si>
    <t>ТТК 4.39</t>
  </si>
  <si>
    <t>ТТК 5.7</t>
  </si>
  <si>
    <t>Борщ с капустой и картофелем, со сметаной</t>
  </si>
  <si>
    <t>Цыплята (бедро н/к) запеченые</t>
  </si>
  <si>
    <t>ТТК 6.6</t>
  </si>
  <si>
    <t>Компот из смеси сухофруктов</t>
  </si>
  <si>
    <t>ТТК 8.11</t>
  </si>
  <si>
    <t>Оладьи из п/ф с соусом сметанным сладким</t>
  </si>
  <si>
    <t>Компот из свежих плодов (яблок)</t>
  </si>
  <si>
    <t>ТТК 8.14</t>
  </si>
  <si>
    <t>ТТК 2.1</t>
  </si>
  <si>
    <t>Салат из свежих помидоров и огурцов с луком репчатым</t>
  </si>
  <si>
    <t>ТТК 4.3</t>
  </si>
  <si>
    <t>Суп картофельный с горохом, цыпленком и сухариками</t>
  </si>
  <si>
    <t>ТТК 5.6</t>
  </si>
  <si>
    <t>Шницель куриный</t>
  </si>
  <si>
    <t>ТТК 6.11</t>
  </si>
  <si>
    <t>Напиток из цитрусовых (лимон)</t>
  </si>
  <si>
    <t>ТТК 8.6</t>
  </si>
  <si>
    <t>Гренки с сыром "Детские"</t>
  </si>
  <si>
    <t>ТТК 3.21</t>
  </si>
  <si>
    <t>Каша Боярская (с изюмом)</t>
  </si>
  <si>
    <t>ТТК 1.7.</t>
  </si>
  <si>
    <t>Масло порциями сливочное</t>
  </si>
  <si>
    <t>ТТК 3.5</t>
  </si>
  <si>
    <t>Салат из свежих огурцов с луком</t>
  </si>
  <si>
    <t>ТТК 4.22</t>
  </si>
  <si>
    <t>ТТК 5.8</t>
  </si>
  <si>
    <t>Свекольник со сметаной</t>
  </si>
  <si>
    <t>Блинчики с фруктовой начинкой из п/ф</t>
  </si>
  <si>
    <t>ТТК 3.7</t>
  </si>
  <si>
    <t>Желе из плодов и ягод</t>
  </si>
  <si>
    <t>ТТК 3.28</t>
  </si>
  <si>
    <t>Каша вязкая молочная из хлопьев овсяных Геркулес с маслом сливочным</t>
  </si>
  <si>
    <t xml:space="preserve">Изделия кондитерские </t>
  </si>
  <si>
    <t>ТТК 3.4</t>
  </si>
  <si>
    <t>Сэндвич "Школьный" с огурцом свежим</t>
  </si>
  <si>
    <t>ТТК 3.22</t>
  </si>
  <si>
    <t>Спагетти по неопалитански</t>
  </si>
  <si>
    <t>ТТК 7.21</t>
  </si>
  <si>
    <t>Оладьи п/ф со повидлом</t>
  </si>
  <si>
    <t>Запеканка творожно-рисовая со сгущенным молоком</t>
  </si>
  <si>
    <t>Суп картофельный с фрикадельками</t>
  </si>
  <si>
    <t>ТТК 5.16</t>
  </si>
  <si>
    <t>Пюре картофельное</t>
  </si>
  <si>
    <t>ТТК 7.1</t>
  </si>
  <si>
    <t>Мороженое пломбир в вафельном стаканчике</t>
  </si>
  <si>
    <t xml:space="preserve">Фрикадельки мясные с соусом </t>
  </si>
  <si>
    <t>ТТК 6.13</t>
  </si>
  <si>
    <t>Суп лапша по домашнему</t>
  </si>
  <si>
    <t>ТТК 5.9</t>
  </si>
  <si>
    <t>Митболы с сыром</t>
  </si>
  <si>
    <t>ТТК 6.64</t>
  </si>
  <si>
    <t>ТТК 7.5</t>
  </si>
  <si>
    <t>Макаронные изделия отварные с маслом сливочным</t>
  </si>
  <si>
    <t>Каша Дружба</t>
  </si>
  <si>
    <t>ТТК 1.5.</t>
  </si>
  <si>
    <t>Салат из свеклы</t>
  </si>
  <si>
    <t>ТТК 4.5</t>
  </si>
  <si>
    <t>ТТК 5.5</t>
  </si>
  <si>
    <t>Палочки мясные</t>
  </si>
  <si>
    <t>ТТК 6.63</t>
  </si>
  <si>
    <t>Яйцо вареное</t>
  </si>
  <si>
    <t>ТТК 3.13</t>
  </si>
  <si>
    <t xml:space="preserve">Завтрак </t>
  </si>
  <si>
    <t>ТТК 2.8</t>
  </si>
  <si>
    <t>Вареники ленивые со сметанным соусом сладким</t>
  </si>
  <si>
    <t xml:space="preserve">Плов </t>
  </si>
  <si>
    <t>ТТК 6.20</t>
  </si>
  <si>
    <t>ТТК 1.3.</t>
  </si>
  <si>
    <t>Каша жидкая молочная из манной крупы с маслом сливочным</t>
  </si>
  <si>
    <t>Буженина из свинины</t>
  </si>
  <si>
    <t>ТТК 3.29</t>
  </si>
  <si>
    <t>ТК 6.45</t>
  </si>
  <si>
    <t xml:space="preserve">Фиш-кейк </t>
  </si>
  <si>
    <t>Картофель по деревенски</t>
  </si>
  <si>
    <t>ТТК 7.7</t>
  </si>
  <si>
    <t>Омлет натуральный</t>
  </si>
  <si>
    <t>ТТК 2.5</t>
  </si>
  <si>
    <t>Огурец свежий</t>
  </si>
  <si>
    <t>ТТК 4.4</t>
  </si>
  <si>
    <t>ТТК 4.45</t>
  </si>
  <si>
    <t>Салат микс</t>
  </si>
  <si>
    <t>Котлеты куриные</t>
  </si>
  <si>
    <t>ТТК 6.40</t>
  </si>
  <si>
    <t>Среднее за 10 дней ( в день)</t>
  </si>
  <si>
    <t>Среднесуточная норма 60-75% (завтрак, обед, полдник)</t>
  </si>
  <si>
    <t xml:space="preserve">Мясо жилованное 1 кат. </t>
  </si>
  <si>
    <t xml:space="preserve">Птица(цыплята-бройлеры потрошеные 1 кат.) </t>
  </si>
  <si>
    <t>1шт. (40)</t>
  </si>
  <si>
    <t>Среднесуточные нормы с увеличением на 10 % согласно п. 8.1.2.4.</t>
  </si>
  <si>
    <t>1,1 шт. (44)</t>
  </si>
  <si>
    <t>Возрастная категория: с 12 лет и старше</t>
  </si>
  <si>
    <t>598,4-748</t>
  </si>
  <si>
    <t>19,8-24,75</t>
  </si>
  <si>
    <t>20,24-25,3</t>
  </si>
  <si>
    <t>84,26-105,33</t>
  </si>
  <si>
    <t>897,6-1047,2</t>
  </si>
  <si>
    <t>29,7-34,65</t>
  </si>
  <si>
    <t>30,36-35,42</t>
  </si>
  <si>
    <t>126,39-147,46</t>
  </si>
  <si>
    <t>299,2-448,8</t>
  </si>
  <si>
    <t>9,9-14,85</t>
  </si>
  <si>
    <t>10,12-15,18</t>
  </si>
  <si>
    <t>63,2-84,26</t>
  </si>
  <si>
    <t>250 /10</t>
  </si>
  <si>
    <t>250 /10 /15</t>
  </si>
  <si>
    <t>1795,2-2244</t>
  </si>
  <si>
    <t>59,4-74,25</t>
  </si>
  <si>
    <t>60,72-75,9</t>
  </si>
  <si>
    <t>273,85-337,1</t>
  </si>
  <si>
    <t>250 /5</t>
  </si>
  <si>
    <t>250 /20</t>
  </si>
  <si>
    <t>150 /30</t>
  </si>
  <si>
    <t>120/30</t>
  </si>
  <si>
    <t xml:space="preserve">Сдобное булочное изделие </t>
  </si>
  <si>
    <t>Чай с молоком</t>
  </si>
  <si>
    <t>ТТК 8.19</t>
  </si>
  <si>
    <t>40 /10</t>
  </si>
  <si>
    <t>Крокеты картофельные со сметанным соусом</t>
  </si>
  <si>
    <t>Суп картофельный с горохом и цыпленком</t>
  </si>
  <si>
    <t>200 /5</t>
  </si>
  <si>
    <t>Начальник лагеря</t>
  </si>
  <si>
    <t>_______________________</t>
  </si>
  <si>
    <t>"_____" _________________ 2025 г.</t>
  </si>
  <si>
    <t>"28"             мая           2025 г.</t>
  </si>
  <si>
    <t>школьного оздоровительного лагеря</t>
  </si>
  <si>
    <t>в период летних каникул</t>
  </si>
  <si>
    <t>для общеобразовательных учреждений г. Белгород</t>
  </si>
  <si>
    <t>2025г.</t>
  </si>
  <si>
    <t>для возраста с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</si>
</sst>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2" fontId="5" fillId="0" borderId="0" xfId="0" applyNumberFormat="1" applyFont="1"/>
    <xf numFmtId="2" fontId="2" fillId="0" borderId="5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justify" vertical="center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2" fontId="4" fillId="0" borderId="10" xfId="0" applyNumberFormat="1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vertical="top" wrapText="1"/>
    </xf>
    <xf numFmtId="1" fontId="4" fillId="0" borderId="10" xfId="0" applyNumberFormat="1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vertical="top" wrapText="1"/>
    </xf>
    <xf numFmtId="0" fontId="5" fillId="0" borderId="0" xfId="0" applyFont="1"/>
    <xf numFmtId="10" fontId="5" fillId="0" borderId="0" xfId="0" applyNumberFormat="1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5" fillId="0" borderId="0" xfId="0" applyNumberFormat="1" applyFont="1"/>
    <xf numFmtId="0" fontId="5" fillId="0" borderId="10" xfId="0" applyFont="1" applyBorder="1"/>
    <xf numFmtId="0" fontId="4" fillId="0" borderId="10" xfId="0" applyFont="1" applyBorder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/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2" fontId="11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 wrapText="1"/>
    </xf>
    <xf numFmtId="0" fontId="9" fillId="2" borderId="0" xfId="0" applyNumberFormat="1" applyFont="1" applyFill="1" applyBorder="1"/>
    <xf numFmtId="0" fontId="8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left" vertical="center"/>
      <protection locked="0"/>
    </xf>
    <xf numFmtId="0" fontId="20" fillId="3" borderId="13" xfId="0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 applyProtection="1">
      <alignment horizontal="center" vertical="center" wrapText="1" shrinkToFit="1"/>
      <protection locked="0"/>
    </xf>
    <xf numFmtId="2" fontId="9" fillId="2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 vertical="top" wrapText="1"/>
    </xf>
    <xf numFmtId="2" fontId="20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2" fontId="8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3" xfId="0" applyNumberFormat="1" applyFont="1" applyFill="1" applyBorder="1" applyAlignment="1">
      <alignment horizontal="left" vertical="center" wrapText="1"/>
    </xf>
    <xf numFmtId="0" fontId="8" fillId="2" borderId="14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center"/>
    </xf>
    <xf numFmtId="0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1" fillId="2" borderId="1" xfId="0" applyNumberFormat="1" applyFont="1" applyFill="1" applyBorder="1" applyAlignment="1">
      <alignment horizontal="center" wrapText="1"/>
    </xf>
    <xf numFmtId="0" fontId="9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/>
    <xf numFmtId="0" fontId="9" fillId="2" borderId="0" xfId="0" applyNumberFormat="1" applyFont="1" applyFill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wrapText="1"/>
    </xf>
    <xf numFmtId="0" fontId="8" fillId="2" borderId="13" xfId="0" applyNumberFormat="1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0" fontId="8" fillId="2" borderId="13" xfId="0" applyNumberFormat="1" applyFont="1" applyFill="1" applyBorder="1" applyAlignment="1">
      <alignment horizontal="left" vertical="center"/>
    </xf>
    <xf numFmtId="0" fontId="8" fillId="2" borderId="14" xfId="0" applyNumberFormat="1" applyFont="1" applyFill="1" applyBorder="1" applyAlignment="1">
      <alignment horizontal="left" vertical="center"/>
    </xf>
    <xf numFmtId="0" fontId="8" fillId="2" borderId="15" xfId="0" applyNumberFormat="1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8" fillId="2" borderId="13" xfId="0" applyNumberFormat="1" applyFont="1" applyFill="1" applyBorder="1" applyAlignment="1">
      <alignment horizontal="left" vertical="center" wrapText="1"/>
    </xf>
    <xf numFmtId="0" fontId="8" fillId="2" borderId="14" xfId="0" applyNumberFormat="1" applyFont="1" applyFill="1" applyBorder="1" applyAlignment="1">
      <alignment horizontal="left" vertical="center" wrapText="1"/>
    </xf>
    <xf numFmtId="0" fontId="8" fillId="2" borderId="15" xfId="0" applyNumberFormat="1" applyFont="1" applyFill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left" vertical="center" wrapText="1"/>
    </xf>
    <xf numFmtId="0" fontId="15" fillId="2" borderId="15" xfId="0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1600200</xdr:colOff>
      <xdr:row>7</xdr:row>
      <xdr:rowOff>110489</xdr:rowOff>
    </xdr:to>
    <xdr:grpSp>
      <xdr:nvGrpSpPr>
        <xdr:cNvPr id="2" name="Группа 1"/>
        <xdr:cNvGrpSpPr/>
      </xdr:nvGrpSpPr>
      <xdr:grpSpPr>
        <a:xfrm>
          <a:off x="7143750" y="447675"/>
          <a:ext cx="1504950" cy="1520189"/>
          <a:chOff x="7033260" y="0"/>
          <a:chExt cx="2179319" cy="2714545"/>
        </a:xfrm>
      </xdr:grpSpPr>
      <xdr:pic>
        <xdr:nvPicPr>
          <xdr:cNvPr id="3" name="Рисунок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33260" y="0"/>
            <a:ext cx="2179319" cy="2714545"/>
          </a:xfrm>
          <a:prstGeom prst="rect">
            <a:avLst/>
          </a:prstGeom>
        </xdr:spPr>
      </xdr:pic>
      <xdr:pic>
        <xdr:nvPicPr>
          <xdr:cNvPr id="4" name="Рисунок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84720" y="617220"/>
            <a:ext cx="1777138" cy="12989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6"/>
  <sheetViews>
    <sheetView view="pageBreakPreview" topLeftCell="A4" zoomScaleNormal="100" zoomScaleSheetLayoutView="100" workbookViewId="0">
      <selection activeCell="B16" sqref="B16:D16"/>
    </sheetView>
  </sheetViews>
  <sheetFormatPr defaultColWidth="8.88671875" defaultRowHeight="14.4" x14ac:dyDescent="0.3"/>
  <cols>
    <col min="1" max="1" width="4.6640625" style="40" customWidth="1"/>
    <col min="2" max="2" width="57.109375" style="40" customWidth="1"/>
    <col min="3" max="3" width="31.6640625" style="40" customWidth="1"/>
    <col min="4" max="4" width="62" style="40" customWidth="1"/>
    <col min="5" max="16384" width="8.88671875" style="40"/>
  </cols>
  <sheetData>
    <row r="3" spans="2:4" ht="15" customHeight="1" x14ac:dyDescent="0.3">
      <c r="B3" s="42" t="s">
        <v>52</v>
      </c>
      <c r="C3" s="45"/>
      <c r="D3" s="42" t="s">
        <v>53</v>
      </c>
    </row>
    <row r="4" spans="2:4" ht="12" customHeight="1" x14ac:dyDescent="0.3">
      <c r="B4" s="42"/>
      <c r="C4" s="45"/>
      <c r="D4" s="42"/>
    </row>
    <row r="5" spans="2:4" s="48" customFormat="1" ht="19.5" customHeight="1" x14ac:dyDescent="0.3">
      <c r="B5" s="46" t="s">
        <v>312</v>
      </c>
      <c r="C5" s="47"/>
      <c r="D5" s="46" t="s">
        <v>107</v>
      </c>
    </row>
    <row r="6" spans="2:4" s="48" customFormat="1" ht="20.100000000000001" customHeight="1" x14ac:dyDescent="0.3">
      <c r="B6" s="46"/>
      <c r="C6" s="47"/>
      <c r="D6" s="46" t="s">
        <v>108</v>
      </c>
    </row>
    <row r="7" spans="2:4" s="48" customFormat="1" ht="34.5" customHeight="1" x14ac:dyDescent="0.3">
      <c r="B7" s="46" t="s">
        <v>313</v>
      </c>
      <c r="C7" s="47"/>
      <c r="D7" s="46" t="s">
        <v>55</v>
      </c>
    </row>
    <row r="8" spans="2:4" ht="20.100000000000001" customHeight="1" x14ac:dyDescent="0.3">
      <c r="B8" s="39" t="s">
        <v>314</v>
      </c>
      <c r="C8" s="45"/>
      <c r="D8" s="39" t="s">
        <v>315</v>
      </c>
    </row>
    <row r="9" spans="2:4" ht="10.5" customHeight="1" x14ac:dyDescent="0.3">
      <c r="C9" s="45"/>
      <c r="D9" s="44"/>
    </row>
    <row r="10" spans="2:4" ht="36.75" customHeight="1" x14ac:dyDescent="0.3">
      <c r="C10" s="45"/>
      <c r="D10" s="44"/>
    </row>
    <row r="11" spans="2:4" ht="42.75" customHeight="1" x14ac:dyDescent="0.3">
      <c r="B11" s="43"/>
      <c r="C11" s="42"/>
      <c r="D11" s="44"/>
    </row>
    <row r="12" spans="2:4" ht="15" customHeight="1" x14ac:dyDescent="0.3">
      <c r="B12" s="41"/>
    </row>
    <row r="13" spans="2:4" ht="24.9" customHeight="1" x14ac:dyDescent="0.3">
      <c r="B13" s="95" t="s">
        <v>54</v>
      </c>
      <c r="C13" s="95"/>
      <c r="D13" s="95"/>
    </row>
    <row r="14" spans="2:4" ht="24.9" customHeight="1" x14ac:dyDescent="0.3">
      <c r="B14" s="95" t="s">
        <v>316</v>
      </c>
      <c r="C14" s="95"/>
      <c r="D14" s="95"/>
    </row>
    <row r="15" spans="2:4" ht="25.5" customHeight="1" x14ac:dyDescent="0.3">
      <c r="B15" s="96" t="s">
        <v>317</v>
      </c>
      <c r="C15" s="96"/>
      <c r="D15" s="96"/>
    </row>
    <row r="16" spans="2:4" ht="25.5" customHeight="1" x14ac:dyDescent="0.3">
      <c r="B16" s="95" t="s">
        <v>318</v>
      </c>
      <c r="C16" s="95"/>
      <c r="D16" s="95"/>
    </row>
    <row r="17" spans="2:4" ht="24.9" customHeight="1" x14ac:dyDescent="0.3">
      <c r="B17" s="95" t="s">
        <v>320</v>
      </c>
      <c r="C17" s="95"/>
      <c r="D17" s="95"/>
    </row>
    <row r="26" spans="2:4" ht="28.8" x14ac:dyDescent="0.55000000000000004">
      <c r="C26" s="55" t="s">
        <v>319</v>
      </c>
    </row>
  </sheetData>
  <mergeCells count="5"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H13" sqref="H13"/>
    </sheetView>
  </sheetViews>
  <sheetFormatPr defaultColWidth="9.109375" defaultRowHeight="14.4" x14ac:dyDescent="0.3"/>
  <cols>
    <col min="1" max="1" width="9.109375" style="28"/>
    <col min="2" max="2" width="53.6640625" style="28" customWidth="1"/>
    <col min="3" max="3" width="42.88671875" style="28" customWidth="1"/>
    <col min="4" max="4" width="58.6640625" style="28" customWidth="1"/>
    <col min="5" max="16384" width="9.109375" style="28"/>
  </cols>
  <sheetData>
    <row r="2" spans="2:4" ht="17.399999999999999" x14ac:dyDescent="0.3">
      <c r="B2" s="29" t="s">
        <v>52</v>
      </c>
      <c r="C2" s="32"/>
      <c r="D2" s="29" t="s">
        <v>53</v>
      </c>
    </row>
    <row r="3" spans="2:4" ht="18" x14ac:dyDescent="0.3">
      <c r="B3" s="30"/>
      <c r="C3" s="32"/>
      <c r="D3" s="29"/>
    </row>
    <row r="4" spans="2:4" ht="36" x14ac:dyDescent="0.3">
      <c r="B4" s="33" t="s">
        <v>89</v>
      </c>
      <c r="C4" s="36"/>
      <c r="D4" s="37" t="s">
        <v>64</v>
      </c>
    </row>
    <row r="5" spans="2:4" ht="18" x14ac:dyDescent="0.3">
      <c r="B5" s="33" t="s">
        <v>90</v>
      </c>
      <c r="C5" s="36"/>
      <c r="D5" s="37" t="s">
        <v>55</v>
      </c>
    </row>
    <row r="6" spans="2:4" ht="18" x14ac:dyDescent="0.3">
      <c r="B6" s="38" t="s">
        <v>85</v>
      </c>
      <c r="C6" s="34"/>
      <c r="D6" s="35"/>
    </row>
    <row r="7" spans="2:4" ht="18" x14ac:dyDescent="0.3">
      <c r="C7" s="32"/>
      <c r="D7" s="31"/>
    </row>
    <row r="8" spans="2:4" ht="18" x14ac:dyDescent="0.3">
      <c r="C8" s="32"/>
      <c r="D8" s="31"/>
    </row>
    <row r="9" spans="2:4" ht="18" x14ac:dyDescent="0.3">
      <c r="C9" s="32"/>
      <c r="D9" s="31"/>
    </row>
    <row r="10" spans="2:4" ht="24.6" x14ac:dyDescent="0.3">
      <c r="B10" s="95" t="s">
        <v>54</v>
      </c>
      <c r="C10" s="95"/>
      <c r="D10" s="95"/>
    </row>
    <row r="11" spans="2:4" ht="24.6" x14ac:dyDescent="0.3">
      <c r="B11" s="95" t="s">
        <v>86</v>
      </c>
      <c r="C11" s="95"/>
      <c r="D11" s="95"/>
    </row>
    <row r="12" spans="2:4" ht="24.6" x14ac:dyDescent="0.3">
      <c r="B12" s="95" t="s">
        <v>87</v>
      </c>
      <c r="C12" s="95"/>
      <c r="D12" s="95"/>
    </row>
    <row r="13" spans="2:4" ht="24.6" x14ac:dyDescent="0.3">
      <c r="B13" s="97" t="s">
        <v>88</v>
      </c>
      <c r="C13" s="97"/>
      <c r="D13" s="97"/>
    </row>
    <row r="14" spans="2:4" ht="17.399999999999999" x14ac:dyDescent="0.3">
      <c r="B14" s="29"/>
      <c r="C14" s="32"/>
      <c r="D14" s="29"/>
    </row>
    <row r="15" spans="2:4" ht="24.6" x14ac:dyDescent="0.3">
      <c r="B15" s="95"/>
      <c r="C15" s="95"/>
      <c r="D15" s="95"/>
    </row>
    <row r="16" spans="2:4" ht="24.6" x14ac:dyDescent="0.3">
      <c r="B16" s="97"/>
      <c r="C16" s="97"/>
      <c r="D16" s="97"/>
    </row>
  </sheetData>
  <mergeCells count="6">
    <mergeCell ref="B16:D16"/>
    <mergeCell ref="B10:D10"/>
    <mergeCell ref="B11:D11"/>
    <mergeCell ref="B12:D12"/>
    <mergeCell ref="B13:D13"/>
    <mergeCell ref="B15:D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9"/>
  <sheetViews>
    <sheetView tabSelected="1" view="pageBreakPreview" topLeftCell="B1" zoomScale="90" zoomScaleNormal="90" zoomScaleSheetLayoutView="90" workbookViewId="0">
      <pane ySplit="1" topLeftCell="A259" activePane="bottomLeft" state="frozen"/>
      <selection pane="bottomLeft" activeCell="G264" sqref="G264"/>
    </sheetView>
  </sheetViews>
  <sheetFormatPr defaultColWidth="9.109375" defaultRowHeight="30.6" customHeight="1" x14ac:dyDescent="0.35"/>
  <cols>
    <col min="1" max="1" width="11.6640625" style="91" hidden="1" customWidth="1"/>
    <col min="2" max="2" width="14.6640625" style="92" customWidth="1"/>
    <col min="3" max="3" width="12.88671875" style="92" customWidth="1"/>
    <col min="4" max="4" width="17.109375" style="63" hidden="1" customWidth="1"/>
    <col min="5" max="5" width="52.77734375" style="93" customWidth="1"/>
    <col min="6" max="6" width="11.109375" style="91" customWidth="1"/>
    <col min="7" max="7" width="14.5546875" style="63" customWidth="1"/>
    <col min="8" max="8" width="10.88671875" style="63" customWidth="1"/>
    <col min="9" max="9" width="12.33203125" style="63" customWidth="1"/>
    <col min="10" max="10" width="14.33203125" style="63" customWidth="1"/>
    <col min="11" max="11" width="10.6640625" style="63" customWidth="1"/>
    <col min="12" max="12" width="8.88671875" style="63" customWidth="1"/>
    <col min="13" max="13" width="7.33203125" style="63" customWidth="1"/>
    <col min="14" max="14" width="7.44140625" style="63" customWidth="1"/>
    <col min="15" max="15" width="9.5546875" style="63" customWidth="1"/>
    <col min="16" max="16" width="8.6640625" style="63" customWidth="1"/>
    <col min="17" max="17" width="11.109375" style="63" customWidth="1"/>
    <col min="18" max="18" width="8.5546875" style="63" customWidth="1"/>
    <col min="19" max="19" width="15.109375" style="94" customWidth="1"/>
    <col min="20" max="20" width="10" style="63" hidden="1" customWidth="1"/>
    <col min="21" max="16384" width="9.109375" style="63"/>
  </cols>
  <sheetData>
    <row r="1" spans="1:20" ht="30.6" customHeight="1" x14ac:dyDescent="0.35">
      <c r="A1" s="104" t="s">
        <v>139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6"/>
    </row>
    <row r="2" spans="1:20" ht="30.6" customHeight="1" x14ac:dyDescent="0.35">
      <c r="A2" s="104" t="s">
        <v>282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6"/>
    </row>
    <row r="3" spans="1:20" ht="30.6" customHeight="1" x14ac:dyDescent="0.35">
      <c r="A3" s="98" t="s">
        <v>109</v>
      </c>
      <c r="B3" s="98" t="s">
        <v>111</v>
      </c>
      <c r="C3" s="98" t="s">
        <v>110</v>
      </c>
      <c r="D3" s="64" t="s">
        <v>112</v>
      </c>
      <c r="E3" s="100" t="s">
        <v>0</v>
      </c>
      <c r="F3" s="100" t="s">
        <v>117</v>
      </c>
      <c r="G3" s="101" t="s">
        <v>2</v>
      </c>
      <c r="H3" s="100" t="s">
        <v>1</v>
      </c>
      <c r="I3" s="100"/>
      <c r="J3" s="100"/>
      <c r="K3" s="100" t="s">
        <v>3</v>
      </c>
      <c r="L3" s="100"/>
      <c r="M3" s="100"/>
      <c r="N3" s="100"/>
      <c r="O3" s="100" t="s">
        <v>4</v>
      </c>
      <c r="P3" s="100"/>
      <c r="Q3" s="100"/>
      <c r="R3" s="100"/>
      <c r="S3" s="98" t="s">
        <v>115</v>
      </c>
      <c r="T3" s="98" t="s">
        <v>116</v>
      </c>
    </row>
    <row r="4" spans="1:20" ht="30.6" customHeight="1" x14ac:dyDescent="0.35">
      <c r="A4" s="99"/>
      <c r="B4" s="99"/>
      <c r="C4" s="99"/>
      <c r="D4" s="65"/>
      <c r="E4" s="100"/>
      <c r="F4" s="100"/>
      <c r="G4" s="101"/>
      <c r="H4" s="66" t="s">
        <v>5</v>
      </c>
      <c r="I4" s="66" t="s">
        <v>6</v>
      </c>
      <c r="J4" s="66" t="s">
        <v>7</v>
      </c>
      <c r="K4" s="66" t="s">
        <v>9</v>
      </c>
      <c r="L4" s="66" t="s">
        <v>91</v>
      </c>
      <c r="M4" s="66" t="s">
        <v>8</v>
      </c>
      <c r="N4" s="66" t="s">
        <v>10</v>
      </c>
      <c r="O4" s="66" t="s">
        <v>11</v>
      </c>
      <c r="P4" s="66" t="s">
        <v>12</v>
      </c>
      <c r="Q4" s="66" t="s">
        <v>92</v>
      </c>
      <c r="R4" s="66" t="s">
        <v>13</v>
      </c>
      <c r="S4" s="99"/>
      <c r="T4" s="99"/>
    </row>
    <row r="5" spans="1:20" ht="30.6" customHeight="1" x14ac:dyDescent="0.35">
      <c r="A5" s="67">
        <v>1</v>
      </c>
      <c r="B5" s="68">
        <v>1</v>
      </c>
      <c r="C5" s="68" t="s">
        <v>254</v>
      </c>
      <c r="D5" s="69"/>
      <c r="E5" s="70"/>
      <c r="F5" s="70"/>
      <c r="G5" s="71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72"/>
      <c r="T5" s="73"/>
    </row>
    <row r="6" spans="1:20" ht="30.6" customHeight="1" x14ac:dyDescent="0.35">
      <c r="A6" s="74"/>
      <c r="B6" s="68" t="s">
        <v>118</v>
      </c>
      <c r="C6" s="69"/>
      <c r="D6" s="69"/>
      <c r="E6" s="70"/>
      <c r="F6" s="69"/>
      <c r="G6" s="75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2"/>
      <c r="T6" s="73"/>
    </row>
    <row r="7" spans="1:20" ht="30.6" customHeight="1" x14ac:dyDescent="0.35">
      <c r="A7" s="74"/>
      <c r="B7" s="69"/>
      <c r="C7" s="69"/>
      <c r="D7" s="69"/>
      <c r="E7" s="70" t="s">
        <v>140</v>
      </c>
      <c r="F7" s="69">
        <v>250</v>
      </c>
      <c r="G7" s="75">
        <v>349.97500000000002</v>
      </c>
      <c r="H7" s="75">
        <v>13.375</v>
      </c>
      <c r="I7" s="75">
        <v>11.725000000000001</v>
      </c>
      <c r="J7" s="75">
        <v>47.75</v>
      </c>
      <c r="K7" s="75">
        <v>58</v>
      </c>
      <c r="L7" s="75">
        <v>0.1</v>
      </c>
      <c r="M7" s="75">
        <v>0.75</v>
      </c>
      <c r="N7" s="75">
        <v>1.3</v>
      </c>
      <c r="O7" s="75">
        <v>215.125</v>
      </c>
      <c r="P7" s="75">
        <v>18.25</v>
      </c>
      <c r="Q7" s="75">
        <v>171</v>
      </c>
      <c r="R7" s="75">
        <v>1.2749999999999999</v>
      </c>
      <c r="S7" s="75" t="s">
        <v>141</v>
      </c>
      <c r="T7" s="73"/>
    </row>
    <row r="8" spans="1:20" ht="30.6" customHeight="1" x14ac:dyDescent="0.35">
      <c r="A8" s="74"/>
      <c r="B8" s="69"/>
      <c r="C8" s="69"/>
      <c r="D8" s="69"/>
      <c r="E8" s="70" t="s">
        <v>230</v>
      </c>
      <c r="F8" s="69" t="s">
        <v>308</v>
      </c>
      <c r="G8" s="75">
        <v>123.04400000000001</v>
      </c>
      <c r="H8" s="75">
        <v>2.7720000000000002</v>
      </c>
      <c r="I8" s="75">
        <v>4.9600000000000009</v>
      </c>
      <c r="J8" s="75">
        <v>19.771999999999998</v>
      </c>
      <c r="K8" s="75">
        <v>8.4</v>
      </c>
      <c r="L8" s="75">
        <v>6.4000000000000001E-2</v>
      </c>
      <c r="M8" s="75">
        <v>0.5</v>
      </c>
      <c r="N8" s="75">
        <v>1.1000000000000001</v>
      </c>
      <c r="O8" s="75">
        <v>11.06</v>
      </c>
      <c r="P8" s="75">
        <v>14.559999999999999</v>
      </c>
      <c r="Q8" s="75">
        <v>53.415999999999997</v>
      </c>
      <c r="R8" s="75">
        <v>0.67800000000000005</v>
      </c>
      <c r="S8" s="72" t="s">
        <v>142</v>
      </c>
      <c r="T8" s="73"/>
    </row>
    <row r="9" spans="1:20" ht="30.6" customHeight="1" x14ac:dyDescent="0.35">
      <c r="A9" s="74"/>
      <c r="B9" s="69"/>
      <c r="C9" s="69"/>
      <c r="D9" s="69"/>
      <c r="E9" s="70" t="s">
        <v>143</v>
      </c>
      <c r="F9" s="69" t="s">
        <v>147</v>
      </c>
      <c r="G9" s="75">
        <v>62.38</v>
      </c>
      <c r="H9" s="75">
        <v>0.24</v>
      </c>
      <c r="I9" s="75">
        <v>0.06</v>
      </c>
      <c r="J9" s="75">
        <v>15.22</v>
      </c>
      <c r="K9" s="75">
        <v>0.12</v>
      </c>
      <c r="L9" s="75">
        <v>0</v>
      </c>
      <c r="M9" s="75">
        <v>1.1599999999999999</v>
      </c>
      <c r="N9" s="75">
        <v>0.02</v>
      </c>
      <c r="O9" s="75">
        <v>7.28</v>
      </c>
      <c r="P9" s="75">
        <v>4.5599999999999996</v>
      </c>
      <c r="Q9" s="75">
        <v>8.52</v>
      </c>
      <c r="R9" s="75">
        <v>0.8</v>
      </c>
      <c r="S9" s="76" t="s">
        <v>144</v>
      </c>
      <c r="T9" s="73"/>
    </row>
    <row r="10" spans="1:20" ht="30.6" customHeight="1" x14ac:dyDescent="0.35">
      <c r="A10" s="74"/>
      <c r="B10" s="77"/>
      <c r="C10" s="77"/>
      <c r="D10" s="77"/>
      <c r="E10" s="70" t="s">
        <v>146</v>
      </c>
      <c r="F10" s="69">
        <v>150</v>
      </c>
      <c r="G10" s="75">
        <v>65.55</v>
      </c>
      <c r="H10" s="75">
        <v>1.6500000000000001</v>
      </c>
      <c r="I10" s="75">
        <v>0.75</v>
      </c>
      <c r="J10" s="75">
        <v>13.049999999999999</v>
      </c>
      <c r="K10" s="75">
        <v>4.5</v>
      </c>
      <c r="L10" s="75">
        <v>0.03</v>
      </c>
      <c r="M10" s="75">
        <v>6</v>
      </c>
      <c r="N10" s="75">
        <v>0.30000000000000004</v>
      </c>
      <c r="O10" s="75">
        <v>21.12</v>
      </c>
      <c r="P10" s="75">
        <v>11.745000000000001</v>
      </c>
      <c r="Q10" s="75">
        <v>14.355</v>
      </c>
      <c r="R10" s="75">
        <v>2.8649999999999998</v>
      </c>
      <c r="S10" s="72" t="s">
        <v>145</v>
      </c>
      <c r="T10" s="73"/>
    </row>
    <row r="11" spans="1:20" ht="30.6" customHeight="1" x14ac:dyDescent="0.35">
      <c r="A11" s="102" t="s">
        <v>119</v>
      </c>
      <c r="B11" s="107"/>
      <c r="C11" s="107"/>
      <c r="D11" s="107"/>
      <c r="E11" s="108"/>
      <c r="F11" s="66">
        <v>657</v>
      </c>
      <c r="G11" s="78">
        <v>600.94899999999996</v>
      </c>
      <c r="H11" s="78">
        <v>18.036999999999995</v>
      </c>
      <c r="I11" s="78">
        <v>17.495000000000001</v>
      </c>
      <c r="J11" s="78">
        <v>95.791999999999987</v>
      </c>
      <c r="K11" s="78">
        <v>71.02000000000001</v>
      </c>
      <c r="L11" s="78">
        <v>0.19400000000000001</v>
      </c>
      <c r="M11" s="78">
        <v>8.41</v>
      </c>
      <c r="N11" s="78">
        <v>2.7200000000000006</v>
      </c>
      <c r="O11" s="78">
        <v>254.58500000000001</v>
      </c>
      <c r="P11" s="78">
        <v>49.115000000000009</v>
      </c>
      <c r="Q11" s="78">
        <v>247.291</v>
      </c>
      <c r="R11" s="78">
        <v>5.6180000000000003</v>
      </c>
      <c r="S11" s="72"/>
      <c r="T11" s="73"/>
    </row>
    <row r="12" spans="1:20" ht="30.6" hidden="1" customHeight="1" x14ac:dyDescent="0.35">
      <c r="A12" s="102" t="s">
        <v>120</v>
      </c>
      <c r="B12" s="103"/>
      <c r="C12" s="103"/>
      <c r="D12" s="79"/>
      <c r="E12" s="80"/>
      <c r="F12" s="66">
        <v>550</v>
      </c>
      <c r="G12" s="81" t="s">
        <v>283</v>
      </c>
      <c r="H12" s="81" t="s">
        <v>284</v>
      </c>
      <c r="I12" s="81" t="s">
        <v>285</v>
      </c>
      <c r="J12" s="81" t="s">
        <v>286</v>
      </c>
      <c r="K12" s="81"/>
      <c r="L12" s="81"/>
      <c r="M12" s="81"/>
      <c r="N12" s="81"/>
      <c r="O12" s="81"/>
      <c r="P12" s="81"/>
      <c r="Q12" s="81"/>
      <c r="R12" s="81"/>
      <c r="S12" s="72"/>
      <c r="T12" s="73"/>
    </row>
    <row r="13" spans="1:20" ht="30.6" customHeight="1" x14ac:dyDescent="0.35">
      <c r="A13" s="67">
        <v>1</v>
      </c>
      <c r="B13" s="68">
        <v>1</v>
      </c>
      <c r="C13" s="68" t="s">
        <v>14</v>
      </c>
      <c r="D13" s="69"/>
      <c r="E13" s="70"/>
      <c r="F13" s="69"/>
      <c r="G13" s="75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72"/>
      <c r="T13" s="73"/>
    </row>
    <row r="14" spans="1:20" ht="30.6" customHeight="1" x14ac:dyDescent="0.35">
      <c r="A14" s="74"/>
      <c r="B14" s="68" t="s">
        <v>118</v>
      </c>
      <c r="C14" s="69"/>
      <c r="D14" s="69"/>
      <c r="E14" s="70"/>
      <c r="F14" s="69"/>
      <c r="G14" s="75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72"/>
      <c r="T14" s="73"/>
    </row>
    <row r="15" spans="1:20" ht="30.6" customHeight="1" x14ac:dyDescent="0.35">
      <c r="A15" s="74"/>
      <c r="B15" s="69"/>
      <c r="C15" s="69"/>
      <c r="D15" s="69"/>
      <c r="E15" s="70" t="s">
        <v>148</v>
      </c>
      <c r="F15" s="69">
        <v>100</v>
      </c>
      <c r="G15" s="75">
        <v>82.61</v>
      </c>
      <c r="H15" s="75">
        <v>1.58</v>
      </c>
      <c r="I15" s="75">
        <v>4.49</v>
      </c>
      <c r="J15" s="75">
        <v>8.9</v>
      </c>
      <c r="K15" s="75">
        <v>13.02</v>
      </c>
      <c r="L15" s="75">
        <v>0.02</v>
      </c>
      <c r="M15" s="75">
        <v>17.41</v>
      </c>
      <c r="N15" s="75">
        <v>0.59</v>
      </c>
      <c r="O15" s="75">
        <v>42.48</v>
      </c>
      <c r="P15" s="75">
        <v>14.01</v>
      </c>
      <c r="Q15" s="75">
        <v>26.01</v>
      </c>
      <c r="R15" s="75">
        <v>0.52</v>
      </c>
      <c r="S15" s="75" t="s">
        <v>149</v>
      </c>
      <c r="T15" s="73"/>
    </row>
    <row r="16" spans="1:20" ht="30.6" customHeight="1" x14ac:dyDescent="0.35">
      <c r="A16" s="74"/>
      <c r="B16" s="69"/>
      <c r="C16" s="69"/>
      <c r="D16" s="69"/>
      <c r="E16" s="70" t="s">
        <v>163</v>
      </c>
      <c r="F16" s="69" t="s">
        <v>295</v>
      </c>
      <c r="G16" s="75">
        <v>148.54499999999999</v>
      </c>
      <c r="H16" s="75">
        <v>6.28</v>
      </c>
      <c r="I16" s="75">
        <v>6.625</v>
      </c>
      <c r="J16" s="75">
        <v>15.95</v>
      </c>
      <c r="K16" s="75">
        <v>132.15</v>
      </c>
      <c r="L16" s="75">
        <v>8.4999999999999992E-2</v>
      </c>
      <c r="M16" s="75">
        <v>0.78</v>
      </c>
      <c r="N16" s="75">
        <v>0.42499999999999999</v>
      </c>
      <c r="O16" s="75">
        <v>15.75</v>
      </c>
      <c r="P16" s="75">
        <v>25.619999999999997</v>
      </c>
      <c r="Q16" s="75">
        <v>90.08</v>
      </c>
      <c r="R16" s="75">
        <v>1.1000000000000001</v>
      </c>
      <c r="S16" s="75" t="s">
        <v>150</v>
      </c>
      <c r="T16" s="73"/>
    </row>
    <row r="17" spans="1:21" ht="30.6" customHeight="1" x14ac:dyDescent="0.35">
      <c r="A17" s="74"/>
      <c r="B17" s="82"/>
      <c r="C17" s="82"/>
      <c r="D17" s="82"/>
      <c r="E17" s="70" t="s">
        <v>164</v>
      </c>
      <c r="F17" s="69">
        <v>100</v>
      </c>
      <c r="G17" s="75">
        <v>250.92</v>
      </c>
      <c r="H17" s="75">
        <v>12.1</v>
      </c>
      <c r="I17" s="75">
        <v>15.4</v>
      </c>
      <c r="J17" s="75">
        <v>14.23</v>
      </c>
      <c r="K17" s="75">
        <v>16.239999999999998</v>
      </c>
      <c r="L17" s="75">
        <v>0.22</v>
      </c>
      <c r="M17" s="75">
        <v>0.27</v>
      </c>
      <c r="N17" s="75">
        <v>0.95</v>
      </c>
      <c r="O17" s="75">
        <v>10.75</v>
      </c>
      <c r="P17" s="75">
        <v>10.31</v>
      </c>
      <c r="Q17" s="75">
        <v>137.1</v>
      </c>
      <c r="R17" s="75">
        <v>1.5</v>
      </c>
      <c r="S17" s="83" t="s">
        <v>151</v>
      </c>
      <c r="T17" s="73"/>
    </row>
    <row r="18" spans="1:21" ht="30.6" customHeight="1" x14ac:dyDescent="0.35">
      <c r="A18" s="74"/>
      <c r="B18" s="77"/>
      <c r="C18" s="77"/>
      <c r="D18" s="77"/>
      <c r="E18" s="70" t="s">
        <v>153</v>
      </c>
      <c r="F18" s="69">
        <v>180</v>
      </c>
      <c r="G18" s="75">
        <v>244.09800000000004</v>
      </c>
      <c r="H18" s="75">
        <v>8.9640000000000004</v>
      </c>
      <c r="I18" s="75">
        <v>5.6340000000000003</v>
      </c>
      <c r="J18" s="75">
        <v>39.384</v>
      </c>
      <c r="K18" s="75">
        <v>15.48</v>
      </c>
      <c r="L18" s="75">
        <v>0.23400000000000001</v>
      </c>
      <c r="M18" s="75">
        <v>0</v>
      </c>
      <c r="N18" s="75">
        <v>0.66600000000000004</v>
      </c>
      <c r="O18" s="75">
        <v>14.453999999999999</v>
      </c>
      <c r="P18" s="75">
        <v>131.54400000000001</v>
      </c>
      <c r="Q18" s="75">
        <v>197.37</v>
      </c>
      <c r="R18" s="75">
        <v>4.41</v>
      </c>
      <c r="S18" s="83" t="s">
        <v>152</v>
      </c>
      <c r="T18" s="73"/>
    </row>
    <row r="19" spans="1:21" ht="30.6" customHeight="1" x14ac:dyDescent="0.35">
      <c r="A19" s="74"/>
      <c r="B19" s="77"/>
      <c r="C19" s="77"/>
      <c r="D19" s="77"/>
      <c r="E19" s="70" t="s">
        <v>154</v>
      </c>
      <c r="F19" s="69">
        <v>200</v>
      </c>
      <c r="G19" s="75">
        <v>66.64</v>
      </c>
      <c r="H19" s="75">
        <v>0.18</v>
      </c>
      <c r="I19" s="75">
        <v>0.08</v>
      </c>
      <c r="J19" s="75">
        <v>16.3</v>
      </c>
      <c r="K19" s="75">
        <v>2.04</v>
      </c>
      <c r="L19" s="75">
        <v>0</v>
      </c>
      <c r="M19" s="75">
        <v>16</v>
      </c>
      <c r="N19" s="75">
        <v>0</v>
      </c>
      <c r="O19" s="75">
        <v>6.78</v>
      </c>
      <c r="P19" s="75">
        <v>5.4</v>
      </c>
      <c r="Q19" s="75">
        <v>5.74</v>
      </c>
      <c r="R19" s="75">
        <v>0.28000000000000003</v>
      </c>
      <c r="S19" s="83" t="s">
        <v>155</v>
      </c>
      <c r="T19" s="73"/>
    </row>
    <row r="20" spans="1:21" ht="30.6" customHeight="1" x14ac:dyDescent="0.35">
      <c r="A20" s="74"/>
      <c r="B20" s="77"/>
      <c r="C20" s="77"/>
      <c r="D20" s="77"/>
      <c r="E20" s="70" t="s">
        <v>156</v>
      </c>
      <c r="F20" s="69">
        <v>40</v>
      </c>
      <c r="G20" s="75">
        <v>93.76</v>
      </c>
      <c r="H20" s="75">
        <v>3.04</v>
      </c>
      <c r="I20" s="75">
        <v>0.32000000000000006</v>
      </c>
      <c r="J20" s="75">
        <v>19.680000000000003</v>
      </c>
      <c r="K20" s="75">
        <v>0</v>
      </c>
      <c r="L20" s="75">
        <v>4.4000000000000004E-2</v>
      </c>
      <c r="M20" s="75">
        <v>0</v>
      </c>
      <c r="N20" s="75">
        <v>0.48</v>
      </c>
      <c r="O20" s="75">
        <v>8</v>
      </c>
      <c r="P20" s="75">
        <v>5.6000000000000005</v>
      </c>
      <c r="Q20" s="75">
        <v>26</v>
      </c>
      <c r="R20" s="75">
        <v>0.44000000000000006</v>
      </c>
      <c r="S20" s="83" t="s">
        <v>157</v>
      </c>
      <c r="T20" s="73"/>
    </row>
    <row r="21" spans="1:21" ht="30.6" customHeight="1" x14ac:dyDescent="0.35">
      <c r="A21" s="74"/>
      <c r="B21" s="77"/>
      <c r="C21" s="77"/>
      <c r="D21" s="77"/>
      <c r="E21" s="70" t="s">
        <v>158</v>
      </c>
      <c r="F21" s="69">
        <v>60</v>
      </c>
      <c r="G21" s="75">
        <v>161.93999999999997</v>
      </c>
      <c r="H21" s="75">
        <v>3.36</v>
      </c>
      <c r="I21" s="75">
        <v>0.66</v>
      </c>
      <c r="J21" s="75">
        <v>35.64</v>
      </c>
      <c r="K21" s="75">
        <v>0</v>
      </c>
      <c r="L21" s="75">
        <v>0.24</v>
      </c>
      <c r="M21" s="75">
        <v>0</v>
      </c>
      <c r="N21" s="75">
        <v>0.54</v>
      </c>
      <c r="O21" s="75">
        <v>13.799999999999999</v>
      </c>
      <c r="P21" s="75">
        <v>15</v>
      </c>
      <c r="Q21" s="75">
        <v>63.599999999999994</v>
      </c>
      <c r="R21" s="75">
        <v>1.8599999999999999</v>
      </c>
      <c r="S21" s="83" t="s">
        <v>159</v>
      </c>
      <c r="T21" s="73"/>
    </row>
    <row r="22" spans="1:21" ht="30.6" customHeight="1" x14ac:dyDescent="0.35">
      <c r="A22" s="102" t="s">
        <v>119</v>
      </c>
      <c r="B22" s="107"/>
      <c r="C22" s="107"/>
      <c r="D22" s="107"/>
      <c r="E22" s="108"/>
      <c r="F22" s="66">
        <v>940</v>
      </c>
      <c r="G22" s="84">
        <v>1048.5129999999999</v>
      </c>
      <c r="H22" s="84">
        <v>35.503999999999998</v>
      </c>
      <c r="I22" s="84">
        <v>33.208999999999996</v>
      </c>
      <c r="J22" s="84">
        <v>150.084</v>
      </c>
      <c r="K22" s="84">
        <v>178.93</v>
      </c>
      <c r="L22" s="84">
        <v>0.84300000000000008</v>
      </c>
      <c r="M22" s="84">
        <v>34.46</v>
      </c>
      <c r="N22" s="84">
        <v>3.6509999999999998</v>
      </c>
      <c r="O22" s="84">
        <v>112.01399999999998</v>
      </c>
      <c r="P22" s="84">
        <v>207.48400000000001</v>
      </c>
      <c r="Q22" s="84">
        <v>545.9</v>
      </c>
      <c r="R22" s="84">
        <v>10.11</v>
      </c>
      <c r="S22" s="72"/>
      <c r="T22" s="73"/>
    </row>
    <row r="23" spans="1:21" ht="30.6" hidden="1" customHeight="1" x14ac:dyDescent="0.35">
      <c r="A23" s="102" t="s">
        <v>120</v>
      </c>
      <c r="B23" s="103"/>
      <c r="C23" s="103"/>
      <c r="D23" s="79"/>
      <c r="E23" s="80"/>
      <c r="F23" s="66">
        <v>800</v>
      </c>
      <c r="G23" s="81" t="s">
        <v>287</v>
      </c>
      <c r="H23" s="81" t="s">
        <v>288</v>
      </c>
      <c r="I23" s="81" t="s">
        <v>289</v>
      </c>
      <c r="J23" s="81" t="s">
        <v>290</v>
      </c>
      <c r="K23" s="81"/>
      <c r="L23" s="81"/>
      <c r="M23" s="81"/>
      <c r="N23" s="81"/>
      <c r="O23" s="81"/>
      <c r="P23" s="81"/>
      <c r="Q23" s="81"/>
      <c r="R23" s="81"/>
      <c r="S23" s="72"/>
      <c r="T23" s="73"/>
    </row>
    <row r="24" spans="1:21" ht="30.6" customHeight="1" x14ac:dyDescent="0.35">
      <c r="A24" s="67">
        <v>1</v>
      </c>
      <c r="B24" s="68">
        <v>1</v>
      </c>
      <c r="C24" s="85" t="s">
        <v>113</v>
      </c>
      <c r="D24" s="77"/>
      <c r="E24" s="70"/>
      <c r="F24" s="69"/>
      <c r="G24" s="75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2"/>
      <c r="T24" s="73"/>
    </row>
    <row r="25" spans="1:21" ht="30.6" customHeight="1" x14ac:dyDescent="0.35">
      <c r="A25" s="74"/>
      <c r="B25" s="68" t="s">
        <v>118</v>
      </c>
      <c r="C25" s="77"/>
      <c r="D25" s="77"/>
      <c r="E25" s="70" t="s">
        <v>309</v>
      </c>
      <c r="F25" s="69" t="s">
        <v>303</v>
      </c>
      <c r="G25" s="75">
        <v>287.37</v>
      </c>
      <c r="H25" s="75">
        <v>8.99</v>
      </c>
      <c r="I25" s="75">
        <v>11.66</v>
      </c>
      <c r="J25" s="75">
        <v>36.619999999999997</v>
      </c>
      <c r="K25" s="75">
        <v>35.51</v>
      </c>
      <c r="L25" s="75">
        <v>0.27</v>
      </c>
      <c r="M25" s="75">
        <v>1.1200000000000001</v>
      </c>
      <c r="N25" s="75">
        <v>0.82000000000000006</v>
      </c>
      <c r="O25" s="75">
        <v>49.160000000000004</v>
      </c>
      <c r="P25" s="75">
        <v>43.67</v>
      </c>
      <c r="Q25" s="75">
        <v>141.88</v>
      </c>
      <c r="R25" s="75">
        <v>2.35</v>
      </c>
      <c r="S25" s="76" t="s">
        <v>160</v>
      </c>
      <c r="T25" s="73"/>
    </row>
    <row r="26" spans="1:21" ht="30.6" customHeight="1" x14ac:dyDescent="0.35">
      <c r="A26" s="74"/>
      <c r="B26" s="77"/>
      <c r="C26" s="77"/>
      <c r="D26" s="77"/>
      <c r="E26" s="70" t="s">
        <v>161</v>
      </c>
      <c r="F26" s="69">
        <v>200</v>
      </c>
      <c r="G26" s="75">
        <v>90.54</v>
      </c>
      <c r="H26" s="75">
        <v>0.14000000000000001</v>
      </c>
      <c r="I26" s="75">
        <v>0.06</v>
      </c>
      <c r="J26" s="75">
        <v>22.36</v>
      </c>
      <c r="K26" s="75">
        <v>1.54</v>
      </c>
      <c r="L26" s="75">
        <v>0</v>
      </c>
      <c r="M26" s="75">
        <v>12</v>
      </c>
      <c r="N26" s="75">
        <v>0</v>
      </c>
      <c r="O26" s="75">
        <v>8.3800000000000008</v>
      </c>
      <c r="P26" s="75">
        <v>4.04</v>
      </c>
      <c r="Q26" s="75">
        <v>10.32</v>
      </c>
      <c r="R26" s="75">
        <v>0.22</v>
      </c>
      <c r="S26" s="76" t="s">
        <v>162</v>
      </c>
      <c r="T26" s="73"/>
    </row>
    <row r="27" spans="1:21" ht="30.6" customHeight="1" x14ac:dyDescent="0.35">
      <c r="A27" s="102" t="s">
        <v>119</v>
      </c>
      <c r="B27" s="107"/>
      <c r="C27" s="107"/>
      <c r="D27" s="107"/>
      <c r="E27" s="108"/>
      <c r="F27" s="66">
        <v>380</v>
      </c>
      <c r="G27" s="81">
        <v>377.91</v>
      </c>
      <c r="H27" s="81">
        <v>9.1300000000000008</v>
      </c>
      <c r="I27" s="81">
        <v>11.72</v>
      </c>
      <c r="J27" s="81">
        <v>58.98</v>
      </c>
      <c r="K27" s="81">
        <v>37.049999999999997</v>
      </c>
      <c r="L27" s="81">
        <v>0.27</v>
      </c>
      <c r="M27" s="81">
        <v>13.120000000000001</v>
      </c>
      <c r="N27" s="81">
        <v>0.82000000000000006</v>
      </c>
      <c r="O27" s="81">
        <v>57.540000000000006</v>
      </c>
      <c r="P27" s="81">
        <v>47.71</v>
      </c>
      <c r="Q27" s="81">
        <v>152.19999999999999</v>
      </c>
      <c r="R27" s="81">
        <v>2.5700000000000003</v>
      </c>
      <c r="S27" s="72"/>
      <c r="T27" s="73"/>
    </row>
    <row r="28" spans="1:21" ht="30.6" hidden="1" customHeight="1" x14ac:dyDescent="0.35">
      <c r="A28" s="102" t="s">
        <v>120</v>
      </c>
      <c r="B28" s="103"/>
      <c r="C28" s="103"/>
      <c r="D28" s="79"/>
      <c r="E28" s="80"/>
      <c r="F28" s="66">
        <v>350</v>
      </c>
      <c r="G28" s="81" t="s">
        <v>291</v>
      </c>
      <c r="H28" s="81" t="s">
        <v>292</v>
      </c>
      <c r="I28" s="81" t="s">
        <v>293</v>
      </c>
      <c r="J28" s="81" t="s">
        <v>294</v>
      </c>
      <c r="K28" s="81"/>
      <c r="L28" s="81"/>
      <c r="M28" s="81"/>
      <c r="N28" s="81"/>
      <c r="O28" s="81"/>
      <c r="P28" s="81"/>
      <c r="Q28" s="81"/>
      <c r="R28" s="81"/>
      <c r="S28" s="72"/>
      <c r="T28" s="73"/>
    </row>
    <row r="29" spans="1:21" ht="30.6" customHeight="1" x14ac:dyDescent="0.35">
      <c r="A29" s="109" t="s">
        <v>15</v>
      </c>
      <c r="B29" s="110"/>
      <c r="C29" s="110"/>
      <c r="D29" s="110"/>
      <c r="E29" s="111"/>
      <c r="F29" s="66">
        <v>1977</v>
      </c>
      <c r="G29" s="84">
        <v>2027.3720000000001</v>
      </c>
      <c r="H29" s="84">
        <v>62.670999999999999</v>
      </c>
      <c r="I29" s="84">
        <v>62.423999999999992</v>
      </c>
      <c r="J29" s="84">
        <v>304.85599999999999</v>
      </c>
      <c r="K29" s="84">
        <v>287</v>
      </c>
      <c r="L29" s="84">
        <v>1.3069999999999999</v>
      </c>
      <c r="M29" s="84">
        <v>55.989999999999995</v>
      </c>
      <c r="N29" s="84">
        <v>7.1910000000000007</v>
      </c>
      <c r="O29" s="84">
        <v>424.13900000000001</v>
      </c>
      <c r="P29" s="84">
        <v>304.30900000000003</v>
      </c>
      <c r="Q29" s="84">
        <v>945.39099999999985</v>
      </c>
      <c r="R29" s="84">
        <v>18.298000000000002</v>
      </c>
      <c r="S29" s="72"/>
      <c r="T29" s="73"/>
    </row>
    <row r="30" spans="1:21" ht="30.6" hidden="1" customHeight="1" x14ac:dyDescent="0.35">
      <c r="A30" s="109" t="s">
        <v>122</v>
      </c>
      <c r="B30" s="110"/>
      <c r="C30" s="110"/>
      <c r="D30" s="110"/>
      <c r="E30" s="111"/>
      <c r="F30" s="66">
        <v>1700</v>
      </c>
      <c r="G30" s="81" t="s">
        <v>297</v>
      </c>
      <c r="H30" s="81" t="s">
        <v>298</v>
      </c>
      <c r="I30" s="81" t="s">
        <v>299</v>
      </c>
      <c r="J30" s="81" t="s">
        <v>300</v>
      </c>
      <c r="K30" s="81"/>
      <c r="L30" s="81"/>
      <c r="M30" s="81"/>
      <c r="N30" s="81"/>
      <c r="O30" s="81"/>
      <c r="P30" s="81"/>
      <c r="Q30" s="81"/>
      <c r="R30" s="81"/>
      <c r="S30" s="72"/>
      <c r="T30" s="73"/>
    </row>
    <row r="31" spans="1:21" ht="30.6" customHeight="1" x14ac:dyDescent="0.35">
      <c r="A31" s="86"/>
      <c r="B31" s="104" t="s">
        <v>139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6"/>
    </row>
    <row r="32" spans="1:21" ht="30.6" customHeight="1" x14ac:dyDescent="0.35">
      <c r="A32" s="86"/>
      <c r="B32" s="104" t="s">
        <v>282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6"/>
    </row>
    <row r="33" spans="1:21" ht="30.6" customHeight="1" x14ac:dyDescent="0.35">
      <c r="A33" s="86"/>
      <c r="B33" s="98" t="s">
        <v>111</v>
      </c>
      <c r="C33" s="98" t="s">
        <v>110</v>
      </c>
      <c r="D33" s="64" t="s">
        <v>112</v>
      </c>
      <c r="E33" s="100" t="s">
        <v>0</v>
      </c>
      <c r="F33" s="100" t="s">
        <v>117</v>
      </c>
      <c r="G33" s="101" t="s">
        <v>2</v>
      </c>
      <c r="H33" s="100" t="s">
        <v>1</v>
      </c>
      <c r="I33" s="100"/>
      <c r="J33" s="100"/>
      <c r="K33" s="100" t="s">
        <v>3</v>
      </c>
      <c r="L33" s="100"/>
      <c r="M33" s="100"/>
      <c r="N33" s="100"/>
      <c r="O33" s="100" t="s">
        <v>4</v>
      </c>
      <c r="P33" s="100"/>
      <c r="Q33" s="100"/>
      <c r="R33" s="100"/>
      <c r="S33" s="98" t="s">
        <v>115</v>
      </c>
      <c r="T33" s="87"/>
      <c r="U33" s="88"/>
    </row>
    <row r="34" spans="1:21" ht="48" customHeight="1" x14ac:dyDescent="0.35">
      <c r="A34" s="86"/>
      <c r="B34" s="99"/>
      <c r="C34" s="99"/>
      <c r="D34" s="65"/>
      <c r="E34" s="100"/>
      <c r="F34" s="100"/>
      <c r="G34" s="101"/>
      <c r="H34" s="66" t="s">
        <v>5</v>
      </c>
      <c r="I34" s="66" t="s">
        <v>6</v>
      </c>
      <c r="J34" s="66" t="s">
        <v>7</v>
      </c>
      <c r="K34" s="66" t="s">
        <v>9</v>
      </c>
      <c r="L34" s="66" t="s">
        <v>91</v>
      </c>
      <c r="M34" s="66" t="s">
        <v>8</v>
      </c>
      <c r="N34" s="66" t="s">
        <v>10</v>
      </c>
      <c r="O34" s="66" t="s">
        <v>11</v>
      </c>
      <c r="P34" s="66" t="s">
        <v>12</v>
      </c>
      <c r="Q34" s="66" t="s">
        <v>92</v>
      </c>
      <c r="R34" s="66" t="s">
        <v>13</v>
      </c>
      <c r="S34" s="99"/>
      <c r="T34" s="87"/>
      <c r="U34" s="88"/>
    </row>
    <row r="35" spans="1:21" ht="30.6" customHeight="1" x14ac:dyDescent="0.35">
      <c r="A35" s="67">
        <v>1</v>
      </c>
      <c r="B35" s="68">
        <v>2</v>
      </c>
      <c r="C35" s="68" t="s">
        <v>254</v>
      </c>
      <c r="D35" s="69"/>
      <c r="E35" s="70"/>
      <c r="F35" s="70"/>
      <c r="G35" s="71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72"/>
      <c r="T35" s="73"/>
    </row>
    <row r="36" spans="1:21" ht="30.6" customHeight="1" x14ac:dyDescent="0.35">
      <c r="A36" s="74"/>
      <c r="B36" s="68" t="s">
        <v>123</v>
      </c>
      <c r="C36" s="69"/>
      <c r="D36" s="69"/>
      <c r="E36" s="70" t="s">
        <v>179</v>
      </c>
      <c r="F36" s="69" t="s">
        <v>180</v>
      </c>
      <c r="G36" s="75">
        <v>230.43</v>
      </c>
      <c r="H36" s="75">
        <v>17.91</v>
      </c>
      <c r="I36" s="75">
        <v>16.350000000000001</v>
      </c>
      <c r="J36" s="75">
        <v>2.91</v>
      </c>
      <c r="K36" s="75">
        <v>133.05000000000001</v>
      </c>
      <c r="L36" s="75">
        <v>0.06</v>
      </c>
      <c r="M36" s="75">
        <v>0.495</v>
      </c>
      <c r="N36" s="75">
        <v>1.35</v>
      </c>
      <c r="O36" s="75">
        <v>96.284999999999997</v>
      </c>
      <c r="P36" s="75">
        <v>38.295000000000002</v>
      </c>
      <c r="Q36" s="75">
        <v>221.39999999999998</v>
      </c>
      <c r="R36" s="75">
        <v>2.1749999999999998</v>
      </c>
      <c r="S36" s="76" t="s">
        <v>166</v>
      </c>
      <c r="T36" s="73"/>
    </row>
    <row r="37" spans="1:21" ht="30.6" customHeight="1" x14ac:dyDescent="0.35">
      <c r="A37" s="74"/>
      <c r="B37" s="69"/>
      <c r="C37" s="69"/>
      <c r="D37" s="69"/>
      <c r="E37" s="70" t="s">
        <v>167</v>
      </c>
      <c r="F37" s="69">
        <v>100</v>
      </c>
      <c r="G37" s="75">
        <v>20.2</v>
      </c>
      <c r="H37" s="75">
        <v>1.1000000000000001</v>
      </c>
      <c r="I37" s="75">
        <v>0.2</v>
      </c>
      <c r="J37" s="75">
        <v>3.5</v>
      </c>
      <c r="K37" s="75">
        <v>79.8</v>
      </c>
      <c r="L37" s="75">
        <v>0.04</v>
      </c>
      <c r="M37" s="75">
        <v>10</v>
      </c>
      <c r="N37" s="75">
        <v>0.7</v>
      </c>
      <c r="O37" s="75">
        <v>12.32</v>
      </c>
      <c r="P37" s="75">
        <v>17.399999999999999</v>
      </c>
      <c r="Q37" s="75">
        <v>22.6</v>
      </c>
      <c r="R37" s="75">
        <v>0.78</v>
      </c>
      <c r="S37" s="76" t="s">
        <v>168</v>
      </c>
      <c r="T37" s="73"/>
    </row>
    <row r="38" spans="1:21" ht="30.6" customHeight="1" x14ac:dyDescent="0.35">
      <c r="A38" s="74"/>
      <c r="B38" s="69"/>
      <c r="C38" s="69"/>
      <c r="D38" s="69"/>
      <c r="E38" s="70" t="s">
        <v>156</v>
      </c>
      <c r="F38" s="69">
        <v>50</v>
      </c>
      <c r="G38" s="75">
        <v>117.2</v>
      </c>
      <c r="H38" s="75">
        <v>3.8</v>
      </c>
      <c r="I38" s="75">
        <v>0.4</v>
      </c>
      <c r="J38" s="75">
        <v>24.6</v>
      </c>
      <c r="K38" s="75">
        <v>0</v>
      </c>
      <c r="L38" s="75">
        <v>5.5E-2</v>
      </c>
      <c r="M38" s="75">
        <v>0</v>
      </c>
      <c r="N38" s="75">
        <v>0.6</v>
      </c>
      <c r="O38" s="75">
        <v>10</v>
      </c>
      <c r="P38" s="75">
        <v>7</v>
      </c>
      <c r="Q38" s="75">
        <v>32.5</v>
      </c>
      <c r="R38" s="75">
        <v>0.55000000000000004</v>
      </c>
      <c r="S38" s="76" t="s">
        <v>157</v>
      </c>
      <c r="T38" s="73"/>
    </row>
    <row r="39" spans="1:21" ht="30.6" customHeight="1" x14ac:dyDescent="0.35">
      <c r="A39" s="74"/>
      <c r="B39" s="69"/>
      <c r="C39" s="69"/>
      <c r="D39" s="69"/>
      <c r="E39" s="70" t="s">
        <v>224</v>
      </c>
      <c r="F39" s="69">
        <v>75</v>
      </c>
      <c r="G39" s="75">
        <v>246.67499999999998</v>
      </c>
      <c r="H39" s="75">
        <v>0.30000000000000004</v>
      </c>
      <c r="I39" s="75">
        <v>0.67500000000000004</v>
      </c>
      <c r="J39" s="75">
        <v>59.849999999999994</v>
      </c>
      <c r="K39" s="75">
        <v>0</v>
      </c>
      <c r="L39" s="75">
        <v>0</v>
      </c>
      <c r="M39" s="75">
        <v>0</v>
      </c>
      <c r="N39" s="75">
        <v>0</v>
      </c>
      <c r="O39" s="75">
        <v>18.75</v>
      </c>
      <c r="P39" s="75">
        <v>4.5</v>
      </c>
      <c r="Q39" s="75">
        <v>9</v>
      </c>
      <c r="R39" s="75">
        <v>1.0499999999999998</v>
      </c>
      <c r="S39" s="76" t="s">
        <v>169</v>
      </c>
      <c r="T39" s="73"/>
    </row>
    <row r="40" spans="1:21" ht="30.6" customHeight="1" x14ac:dyDescent="0.35">
      <c r="A40" s="74"/>
      <c r="B40" s="69"/>
      <c r="C40" s="69"/>
      <c r="D40" s="69"/>
      <c r="E40" s="70" t="s">
        <v>170</v>
      </c>
      <c r="F40" s="69">
        <v>200</v>
      </c>
      <c r="G40" s="75">
        <v>61.24</v>
      </c>
      <c r="H40" s="75">
        <v>0.18</v>
      </c>
      <c r="I40" s="75">
        <v>0.04</v>
      </c>
      <c r="J40" s="75">
        <v>15.04</v>
      </c>
      <c r="K40" s="75">
        <v>0.04</v>
      </c>
      <c r="L40" s="75">
        <v>0</v>
      </c>
      <c r="M40" s="75">
        <v>0.04</v>
      </c>
      <c r="N40" s="75">
        <v>0</v>
      </c>
      <c r="O40" s="75">
        <v>4.8</v>
      </c>
      <c r="P40" s="75">
        <v>3.82</v>
      </c>
      <c r="Q40" s="75">
        <v>7.18</v>
      </c>
      <c r="R40" s="75">
        <v>0.76</v>
      </c>
      <c r="S40" s="76" t="s">
        <v>171</v>
      </c>
      <c r="T40" s="73"/>
    </row>
    <row r="41" spans="1:21" ht="30.6" customHeight="1" x14ac:dyDescent="0.35">
      <c r="A41" s="102" t="s">
        <v>119</v>
      </c>
      <c r="B41" s="107"/>
      <c r="C41" s="107"/>
      <c r="D41" s="107"/>
      <c r="E41" s="108"/>
      <c r="F41" s="66">
        <v>580</v>
      </c>
      <c r="G41" s="81">
        <v>675.745</v>
      </c>
      <c r="H41" s="81">
        <v>23.290000000000003</v>
      </c>
      <c r="I41" s="81">
        <v>17.664999999999999</v>
      </c>
      <c r="J41" s="81">
        <v>105.9</v>
      </c>
      <c r="K41" s="81">
        <v>212.89000000000001</v>
      </c>
      <c r="L41" s="81">
        <v>0.155</v>
      </c>
      <c r="M41" s="81">
        <v>10.534999999999998</v>
      </c>
      <c r="N41" s="81">
        <v>2.65</v>
      </c>
      <c r="O41" s="81">
        <v>142.155</v>
      </c>
      <c r="P41" s="81">
        <v>71.014999999999986</v>
      </c>
      <c r="Q41" s="81">
        <v>292.68</v>
      </c>
      <c r="R41" s="81">
        <v>5.3149999999999995</v>
      </c>
      <c r="S41" s="72"/>
      <c r="T41" s="73"/>
    </row>
    <row r="42" spans="1:21" ht="30.6" hidden="1" customHeight="1" x14ac:dyDescent="0.35">
      <c r="A42" s="102" t="s">
        <v>120</v>
      </c>
      <c r="B42" s="103"/>
      <c r="C42" s="103"/>
      <c r="D42" s="79"/>
      <c r="E42" s="80"/>
      <c r="F42" s="66">
        <v>550</v>
      </c>
      <c r="G42" s="81" t="s">
        <v>283</v>
      </c>
      <c r="H42" s="81" t="s">
        <v>284</v>
      </c>
      <c r="I42" s="81" t="s">
        <v>285</v>
      </c>
      <c r="J42" s="81" t="s">
        <v>286</v>
      </c>
      <c r="K42" s="81"/>
      <c r="L42" s="81"/>
      <c r="M42" s="81"/>
      <c r="N42" s="81"/>
      <c r="O42" s="81"/>
      <c r="P42" s="81"/>
      <c r="Q42" s="81"/>
      <c r="R42" s="81"/>
      <c r="S42" s="72"/>
      <c r="T42" s="73"/>
    </row>
    <row r="43" spans="1:21" ht="30.6" customHeight="1" x14ac:dyDescent="0.35">
      <c r="A43" s="67">
        <v>1</v>
      </c>
      <c r="B43" s="68">
        <v>2</v>
      </c>
      <c r="C43" s="68" t="s">
        <v>14</v>
      </c>
      <c r="D43" s="69"/>
      <c r="E43" s="70"/>
      <c r="F43" s="69"/>
      <c r="G43" s="75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72"/>
      <c r="T43" s="73"/>
    </row>
    <row r="44" spans="1:21" ht="30.6" customHeight="1" x14ac:dyDescent="0.35">
      <c r="A44" s="74"/>
      <c r="B44" s="68" t="s">
        <v>123</v>
      </c>
      <c r="C44" s="69"/>
      <c r="D44" s="69"/>
      <c r="E44" s="70" t="s">
        <v>172</v>
      </c>
      <c r="F44" s="69">
        <v>100</v>
      </c>
      <c r="G44" s="75">
        <v>59.06</v>
      </c>
      <c r="H44" s="75">
        <v>0.72</v>
      </c>
      <c r="I44" s="75">
        <v>5.38</v>
      </c>
      <c r="J44" s="75">
        <v>1.94</v>
      </c>
      <c r="K44" s="75">
        <v>13.11</v>
      </c>
      <c r="L44" s="75">
        <v>0.03</v>
      </c>
      <c r="M44" s="75">
        <v>8.0299999999999994</v>
      </c>
      <c r="N44" s="75">
        <v>0.69</v>
      </c>
      <c r="O44" s="75">
        <v>21.11</v>
      </c>
      <c r="P44" s="75">
        <v>15</v>
      </c>
      <c r="Q44" s="75">
        <v>30.5</v>
      </c>
      <c r="R44" s="75">
        <v>0.51</v>
      </c>
      <c r="S44" s="72" t="s">
        <v>173</v>
      </c>
      <c r="T44" s="73"/>
    </row>
    <row r="45" spans="1:21" ht="42.6" customHeight="1" x14ac:dyDescent="0.35">
      <c r="A45" s="74"/>
      <c r="B45" s="69"/>
      <c r="C45" s="69"/>
      <c r="D45" s="69"/>
      <c r="E45" s="89" t="s">
        <v>203</v>
      </c>
      <c r="F45" s="69" t="s">
        <v>296</v>
      </c>
      <c r="G45" s="75">
        <v>145.04499999999999</v>
      </c>
      <c r="H45" s="75">
        <v>6.5549999999999997</v>
      </c>
      <c r="I45" s="75">
        <v>5.7650000000000006</v>
      </c>
      <c r="J45" s="75">
        <v>16.735000000000003</v>
      </c>
      <c r="K45" s="75">
        <v>130.19999999999999</v>
      </c>
      <c r="L45" s="75">
        <v>0.16</v>
      </c>
      <c r="M45" s="75">
        <v>1.3149999999999999</v>
      </c>
      <c r="N45" s="75">
        <v>0.54</v>
      </c>
      <c r="O45" s="75">
        <v>18.3</v>
      </c>
      <c r="P45" s="75">
        <v>34.505000000000003</v>
      </c>
      <c r="Q45" s="75">
        <v>102.2</v>
      </c>
      <c r="R45" s="75">
        <v>1.335</v>
      </c>
      <c r="S45" s="72" t="s">
        <v>204</v>
      </c>
      <c r="T45" s="73"/>
    </row>
    <row r="46" spans="1:21" ht="30.6" customHeight="1" x14ac:dyDescent="0.35">
      <c r="A46" s="74"/>
      <c r="B46" s="69"/>
      <c r="C46" s="69"/>
      <c r="D46" s="69"/>
      <c r="E46" s="70" t="s">
        <v>175</v>
      </c>
      <c r="F46" s="69">
        <v>100</v>
      </c>
      <c r="G46" s="75">
        <v>188.3</v>
      </c>
      <c r="H46" s="75">
        <v>13.3</v>
      </c>
      <c r="I46" s="75">
        <v>13.8</v>
      </c>
      <c r="J46" s="75">
        <v>2.72</v>
      </c>
      <c r="K46" s="75">
        <v>292.62</v>
      </c>
      <c r="L46" s="75">
        <v>0.14000000000000001</v>
      </c>
      <c r="M46" s="75">
        <v>1.9</v>
      </c>
      <c r="N46" s="75">
        <v>1.83</v>
      </c>
      <c r="O46" s="75">
        <v>80.48</v>
      </c>
      <c r="P46" s="75">
        <v>33.729999999999997</v>
      </c>
      <c r="Q46" s="75">
        <v>200.36</v>
      </c>
      <c r="R46" s="75">
        <v>0.72</v>
      </c>
      <c r="S46" s="76" t="s">
        <v>174</v>
      </c>
      <c r="T46" s="73"/>
    </row>
    <row r="47" spans="1:21" ht="30.6" customHeight="1" x14ac:dyDescent="0.35">
      <c r="A47" s="74"/>
      <c r="B47" s="82"/>
      <c r="C47" s="82"/>
      <c r="D47" s="82"/>
      <c r="E47" s="70" t="s">
        <v>176</v>
      </c>
      <c r="F47" s="69">
        <v>180</v>
      </c>
      <c r="G47" s="75">
        <v>222.75</v>
      </c>
      <c r="H47" s="75">
        <v>4.194</v>
      </c>
      <c r="I47" s="75">
        <v>4.0140000000000002</v>
      </c>
      <c r="J47" s="75">
        <v>42.462000000000003</v>
      </c>
      <c r="K47" s="75">
        <v>14.58</v>
      </c>
      <c r="L47" s="75">
        <v>3.6000000000000004E-2</v>
      </c>
      <c r="M47" s="75">
        <v>0</v>
      </c>
      <c r="N47" s="75">
        <v>0.30600000000000005</v>
      </c>
      <c r="O47" s="75">
        <v>5.58</v>
      </c>
      <c r="P47" s="75">
        <v>27.414000000000001</v>
      </c>
      <c r="Q47" s="75">
        <v>83.52</v>
      </c>
      <c r="R47" s="75">
        <v>0.54</v>
      </c>
      <c r="S47" s="76" t="s">
        <v>152</v>
      </c>
      <c r="T47" s="73"/>
    </row>
    <row r="48" spans="1:21" ht="30.6" customHeight="1" x14ac:dyDescent="0.35">
      <c r="A48" s="74"/>
      <c r="B48" s="77"/>
      <c r="C48" s="77"/>
      <c r="D48" s="77"/>
      <c r="E48" s="70" t="s">
        <v>177</v>
      </c>
      <c r="F48" s="69">
        <v>200</v>
      </c>
      <c r="G48" s="75">
        <v>61.6</v>
      </c>
      <c r="H48" s="75">
        <v>0.06</v>
      </c>
      <c r="I48" s="75">
        <v>0</v>
      </c>
      <c r="J48" s="75">
        <v>15.34</v>
      </c>
      <c r="K48" s="75">
        <v>0.04</v>
      </c>
      <c r="L48" s="75">
        <v>0</v>
      </c>
      <c r="M48" s="75">
        <v>0</v>
      </c>
      <c r="N48" s="75">
        <v>0</v>
      </c>
      <c r="O48" s="75">
        <v>0.52</v>
      </c>
      <c r="P48" s="75">
        <v>0.06</v>
      </c>
      <c r="Q48" s="75">
        <v>0.2</v>
      </c>
      <c r="R48" s="75">
        <v>0.4</v>
      </c>
      <c r="S48" s="76" t="s">
        <v>178</v>
      </c>
      <c r="T48" s="73"/>
    </row>
    <row r="49" spans="1:21" ht="30.6" customHeight="1" x14ac:dyDescent="0.35">
      <c r="A49" s="74"/>
      <c r="B49" s="77"/>
      <c r="C49" s="77"/>
      <c r="D49" s="77"/>
      <c r="E49" s="70" t="s">
        <v>156</v>
      </c>
      <c r="F49" s="69">
        <v>50</v>
      </c>
      <c r="G49" s="75">
        <v>117.2</v>
      </c>
      <c r="H49" s="75">
        <v>3.8</v>
      </c>
      <c r="I49" s="75">
        <v>0.4</v>
      </c>
      <c r="J49" s="75">
        <v>24.6</v>
      </c>
      <c r="K49" s="75">
        <v>0</v>
      </c>
      <c r="L49" s="75">
        <v>5.5E-2</v>
      </c>
      <c r="M49" s="75">
        <v>0</v>
      </c>
      <c r="N49" s="75">
        <v>0.6</v>
      </c>
      <c r="O49" s="75">
        <v>10</v>
      </c>
      <c r="P49" s="75">
        <v>7</v>
      </c>
      <c r="Q49" s="75">
        <v>32.5</v>
      </c>
      <c r="R49" s="75">
        <v>0.55000000000000004</v>
      </c>
      <c r="S49" s="76" t="s">
        <v>157</v>
      </c>
      <c r="T49" s="73"/>
    </row>
    <row r="50" spans="1:21" ht="30.6" customHeight="1" x14ac:dyDescent="0.35">
      <c r="A50" s="74"/>
      <c r="B50" s="77"/>
      <c r="C50" s="77"/>
      <c r="D50" s="77"/>
      <c r="E50" s="70" t="s">
        <v>158</v>
      </c>
      <c r="F50" s="69">
        <v>60</v>
      </c>
      <c r="G50" s="75">
        <v>161.93999999999997</v>
      </c>
      <c r="H50" s="75">
        <v>3.36</v>
      </c>
      <c r="I50" s="75">
        <v>0.66</v>
      </c>
      <c r="J50" s="75">
        <v>35.64</v>
      </c>
      <c r="K50" s="75">
        <v>0</v>
      </c>
      <c r="L50" s="75">
        <v>0.24</v>
      </c>
      <c r="M50" s="75">
        <v>0</v>
      </c>
      <c r="N50" s="75">
        <v>0.54</v>
      </c>
      <c r="O50" s="75">
        <v>13.799999999999999</v>
      </c>
      <c r="P50" s="75">
        <v>15</v>
      </c>
      <c r="Q50" s="75">
        <v>63.599999999999994</v>
      </c>
      <c r="R50" s="75">
        <v>1.8599999999999999</v>
      </c>
      <c r="S50" s="76" t="s">
        <v>159</v>
      </c>
      <c r="T50" s="73"/>
    </row>
    <row r="51" spans="1:21" ht="30.6" customHeight="1" x14ac:dyDescent="0.35">
      <c r="A51" s="102" t="s">
        <v>119</v>
      </c>
      <c r="B51" s="107"/>
      <c r="C51" s="107"/>
      <c r="D51" s="107"/>
      <c r="E51" s="108"/>
      <c r="F51" s="66">
        <v>965</v>
      </c>
      <c r="G51" s="81">
        <v>955.89499999999998</v>
      </c>
      <c r="H51" s="81">
        <v>31.988999999999997</v>
      </c>
      <c r="I51" s="81">
        <v>30.018999999999998</v>
      </c>
      <c r="J51" s="81">
        <v>139.43700000000001</v>
      </c>
      <c r="K51" s="81">
        <v>450.55</v>
      </c>
      <c r="L51" s="81">
        <v>0.66100000000000003</v>
      </c>
      <c r="M51" s="81">
        <v>11.244999999999999</v>
      </c>
      <c r="N51" s="81">
        <v>4.5060000000000002</v>
      </c>
      <c r="O51" s="81">
        <v>149.79000000000002</v>
      </c>
      <c r="P51" s="81">
        <v>132.709</v>
      </c>
      <c r="Q51" s="81">
        <v>512.88</v>
      </c>
      <c r="R51" s="81">
        <v>5.9149999999999991</v>
      </c>
      <c r="S51" s="72"/>
      <c r="T51" s="73"/>
    </row>
    <row r="52" spans="1:21" ht="30.6" hidden="1" customHeight="1" x14ac:dyDescent="0.35">
      <c r="A52" s="102" t="s">
        <v>120</v>
      </c>
      <c r="B52" s="103"/>
      <c r="C52" s="103"/>
      <c r="D52" s="79"/>
      <c r="E52" s="80"/>
      <c r="F52" s="66">
        <v>800</v>
      </c>
      <c r="G52" s="81" t="s">
        <v>287</v>
      </c>
      <c r="H52" s="81" t="s">
        <v>288</v>
      </c>
      <c r="I52" s="81" t="s">
        <v>289</v>
      </c>
      <c r="J52" s="81" t="s">
        <v>290</v>
      </c>
      <c r="K52" s="81"/>
      <c r="L52" s="81"/>
      <c r="M52" s="81"/>
      <c r="N52" s="81"/>
      <c r="O52" s="81"/>
      <c r="P52" s="81"/>
      <c r="Q52" s="81"/>
      <c r="R52" s="81"/>
      <c r="S52" s="72"/>
      <c r="T52" s="73"/>
    </row>
    <row r="53" spans="1:21" ht="30.6" customHeight="1" x14ac:dyDescent="0.35">
      <c r="A53" s="67">
        <v>1</v>
      </c>
      <c r="B53" s="68">
        <v>2</v>
      </c>
      <c r="C53" s="85" t="s">
        <v>113</v>
      </c>
      <c r="D53" s="77"/>
      <c r="E53" s="70"/>
      <c r="F53" s="69"/>
      <c r="G53" s="75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72"/>
      <c r="T53" s="73"/>
    </row>
    <row r="54" spans="1:21" ht="30.6" customHeight="1" x14ac:dyDescent="0.35">
      <c r="A54" s="74"/>
      <c r="B54" s="68" t="s">
        <v>123</v>
      </c>
      <c r="C54" s="77"/>
      <c r="D54" s="77"/>
      <c r="E54" s="70" t="s">
        <v>226</v>
      </c>
      <c r="F54" s="69">
        <v>100</v>
      </c>
      <c r="G54" s="75">
        <v>188.89</v>
      </c>
      <c r="H54" s="75">
        <v>11.58</v>
      </c>
      <c r="I54" s="75">
        <v>7.81</v>
      </c>
      <c r="J54" s="75">
        <v>16.18</v>
      </c>
      <c r="K54" s="75">
        <v>45.15</v>
      </c>
      <c r="L54" s="75">
        <v>0.03</v>
      </c>
      <c r="M54" s="75">
        <v>1.51</v>
      </c>
      <c r="N54" s="75">
        <v>0.83</v>
      </c>
      <c r="O54" s="75">
        <v>203.8</v>
      </c>
      <c r="P54" s="75">
        <v>33.51</v>
      </c>
      <c r="Q54" s="75">
        <v>171.48</v>
      </c>
      <c r="R54" s="75">
        <v>1.01</v>
      </c>
      <c r="S54" s="72" t="s">
        <v>227</v>
      </c>
      <c r="T54" s="73"/>
    </row>
    <row r="55" spans="1:21" ht="30.6" customHeight="1" x14ac:dyDescent="0.35">
      <c r="A55" s="74"/>
      <c r="B55" s="68"/>
      <c r="C55" s="77"/>
      <c r="D55" s="77"/>
      <c r="E55" s="70" t="s">
        <v>221</v>
      </c>
      <c r="F55" s="69">
        <v>100</v>
      </c>
      <c r="G55" s="75">
        <v>84.22</v>
      </c>
      <c r="H55" s="75">
        <v>3.76</v>
      </c>
      <c r="I55" s="75">
        <v>0.14000000000000001</v>
      </c>
      <c r="J55" s="75">
        <v>16.98</v>
      </c>
      <c r="K55" s="75">
        <v>3.06</v>
      </c>
      <c r="L55" s="75">
        <v>0.01</v>
      </c>
      <c r="M55" s="75">
        <v>24</v>
      </c>
      <c r="N55" s="75">
        <v>0</v>
      </c>
      <c r="O55" s="75">
        <v>37.950000000000003</v>
      </c>
      <c r="P55" s="75">
        <v>11.29</v>
      </c>
      <c r="Q55" s="75">
        <v>20.61</v>
      </c>
      <c r="R55" s="75">
        <v>0.46</v>
      </c>
      <c r="S55" s="72" t="s">
        <v>222</v>
      </c>
      <c r="T55" s="73"/>
    </row>
    <row r="56" spans="1:21" ht="30.6" customHeight="1" x14ac:dyDescent="0.35">
      <c r="A56" s="74"/>
      <c r="B56" s="77"/>
      <c r="C56" s="77"/>
      <c r="D56" s="77"/>
      <c r="E56" s="70" t="s">
        <v>154</v>
      </c>
      <c r="F56" s="69">
        <v>200</v>
      </c>
      <c r="G56" s="75">
        <v>66.64</v>
      </c>
      <c r="H56" s="75">
        <v>0.18</v>
      </c>
      <c r="I56" s="75">
        <v>0.08</v>
      </c>
      <c r="J56" s="75">
        <v>16.3</v>
      </c>
      <c r="K56" s="75">
        <v>2.04</v>
      </c>
      <c r="L56" s="75">
        <v>0</v>
      </c>
      <c r="M56" s="75">
        <v>16</v>
      </c>
      <c r="N56" s="75">
        <v>0</v>
      </c>
      <c r="O56" s="75">
        <v>6.78</v>
      </c>
      <c r="P56" s="75">
        <v>5.4</v>
      </c>
      <c r="Q56" s="75">
        <v>5.74</v>
      </c>
      <c r="R56" s="75">
        <v>0.28000000000000003</v>
      </c>
      <c r="S56" s="76" t="s">
        <v>155</v>
      </c>
      <c r="T56" s="73"/>
    </row>
    <row r="57" spans="1:21" ht="30.6" customHeight="1" x14ac:dyDescent="0.35">
      <c r="A57" s="102" t="s">
        <v>119</v>
      </c>
      <c r="B57" s="107"/>
      <c r="C57" s="107"/>
      <c r="D57" s="107"/>
      <c r="E57" s="108"/>
      <c r="F57" s="66">
        <v>400</v>
      </c>
      <c r="G57" s="81">
        <v>339.75</v>
      </c>
      <c r="H57" s="81">
        <v>15.52</v>
      </c>
      <c r="I57" s="81">
        <v>8.0299999999999994</v>
      </c>
      <c r="J57" s="81">
        <v>49.459999999999994</v>
      </c>
      <c r="K57" s="81">
        <v>50.25</v>
      </c>
      <c r="L57" s="81">
        <v>0.04</v>
      </c>
      <c r="M57" s="81">
        <v>41.510000000000005</v>
      </c>
      <c r="N57" s="81">
        <v>0.83</v>
      </c>
      <c r="O57" s="81">
        <v>248.53</v>
      </c>
      <c r="P57" s="81">
        <v>50.199999999999996</v>
      </c>
      <c r="Q57" s="81">
        <v>197.82999999999998</v>
      </c>
      <c r="R57" s="81">
        <v>1.75</v>
      </c>
      <c r="S57" s="72"/>
      <c r="T57" s="73"/>
    </row>
    <row r="58" spans="1:21" ht="30.6" hidden="1" customHeight="1" x14ac:dyDescent="0.35">
      <c r="A58" s="102" t="s">
        <v>120</v>
      </c>
      <c r="B58" s="103"/>
      <c r="C58" s="103"/>
      <c r="D58" s="79"/>
      <c r="E58" s="80"/>
      <c r="F58" s="66">
        <v>350</v>
      </c>
      <c r="G58" s="81" t="s">
        <v>291</v>
      </c>
      <c r="H58" s="81" t="s">
        <v>292</v>
      </c>
      <c r="I58" s="81" t="s">
        <v>293</v>
      </c>
      <c r="J58" s="81" t="s">
        <v>294</v>
      </c>
      <c r="K58" s="81"/>
      <c r="L58" s="81"/>
      <c r="M58" s="81"/>
      <c r="N58" s="81"/>
      <c r="O58" s="81"/>
      <c r="P58" s="81"/>
      <c r="Q58" s="81"/>
      <c r="R58" s="81"/>
      <c r="S58" s="72"/>
      <c r="T58" s="73"/>
    </row>
    <row r="59" spans="1:21" ht="30.6" customHeight="1" x14ac:dyDescent="0.35">
      <c r="A59" s="109" t="s">
        <v>121</v>
      </c>
      <c r="B59" s="110"/>
      <c r="C59" s="110"/>
      <c r="D59" s="110"/>
      <c r="E59" s="111"/>
      <c r="F59" s="66">
        <v>1945</v>
      </c>
      <c r="G59" s="81">
        <v>1971.3899999999999</v>
      </c>
      <c r="H59" s="81">
        <v>70.799000000000007</v>
      </c>
      <c r="I59" s="81">
        <v>55.713999999999999</v>
      </c>
      <c r="J59" s="81">
        <v>294.79700000000003</v>
      </c>
      <c r="K59" s="81">
        <v>713.69</v>
      </c>
      <c r="L59" s="81">
        <v>0.85600000000000009</v>
      </c>
      <c r="M59" s="81">
        <v>63.29</v>
      </c>
      <c r="N59" s="81">
        <v>7.9860000000000007</v>
      </c>
      <c r="O59" s="81">
        <v>540.47500000000002</v>
      </c>
      <c r="P59" s="81">
        <v>253.92399999999998</v>
      </c>
      <c r="Q59" s="81">
        <v>1003.3900000000001</v>
      </c>
      <c r="R59" s="81">
        <v>12.979999999999999</v>
      </c>
      <c r="S59" s="72"/>
      <c r="T59" s="73"/>
    </row>
    <row r="60" spans="1:21" ht="30.6" hidden="1" customHeight="1" x14ac:dyDescent="0.35">
      <c r="A60" s="109" t="s">
        <v>122</v>
      </c>
      <c r="B60" s="110"/>
      <c r="C60" s="110"/>
      <c r="D60" s="110"/>
      <c r="E60" s="111"/>
      <c r="F60" s="66">
        <v>1500</v>
      </c>
      <c r="G60" s="81" t="s">
        <v>297</v>
      </c>
      <c r="H60" s="81" t="s">
        <v>298</v>
      </c>
      <c r="I60" s="81" t="s">
        <v>299</v>
      </c>
      <c r="J60" s="81" t="s">
        <v>300</v>
      </c>
      <c r="K60" s="81"/>
      <c r="L60" s="81"/>
      <c r="M60" s="81"/>
      <c r="N60" s="81"/>
      <c r="O60" s="81"/>
      <c r="P60" s="81"/>
      <c r="Q60" s="81"/>
      <c r="R60" s="81"/>
      <c r="S60" s="72"/>
      <c r="T60" s="73"/>
    </row>
    <row r="61" spans="1:21" ht="30.6" customHeight="1" x14ac:dyDescent="0.35">
      <c r="A61" s="86"/>
      <c r="B61" s="104" t="s">
        <v>139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6"/>
    </row>
    <row r="62" spans="1:21" ht="30.6" customHeight="1" x14ac:dyDescent="0.35">
      <c r="A62" s="86"/>
      <c r="B62" s="104" t="s">
        <v>282</v>
      </c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6"/>
    </row>
    <row r="63" spans="1:21" ht="30.6" customHeight="1" x14ac:dyDescent="0.35">
      <c r="A63" s="86"/>
      <c r="B63" s="98" t="s">
        <v>111</v>
      </c>
      <c r="C63" s="98" t="s">
        <v>110</v>
      </c>
      <c r="D63" s="64" t="s">
        <v>112</v>
      </c>
      <c r="E63" s="100" t="s">
        <v>0</v>
      </c>
      <c r="F63" s="100" t="s">
        <v>117</v>
      </c>
      <c r="G63" s="101" t="s">
        <v>2</v>
      </c>
      <c r="H63" s="100" t="s">
        <v>1</v>
      </c>
      <c r="I63" s="100"/>
      <c r="J63" s="100"/>
      <c r="K63" s="100" t="s">
        <v>3</v>
      </c>
      <c r="L63" s="100"/>
      <c r="M63" s="100"/>
      <c r="N63" s="100"/>
      <c r="O63" s="100" t="s">
        <v>4</v>
      </c>
      <c r="P63" s="100"/>
      <c r="Q63" s="100"/>
      <c r="R63" s="100"/>
      <c r="S63" s="98" t="s">
        <v>115</v>
      </c>
      <c r="T63" s="87"/>
      <c r="U63" s="88"/>
    </row>
    <row r="64" spans="1:21" ht="46.8" customHeight="1" x14ac:dyDescent="0.35">
      <c r="A64" s="86"/>
      <c r="B64" s="99"/>
      <c r="C64" s="99"/>
      <c r="D64" s="65"/>
      <c r="E64" s="100"/>
      <c r="F64" s="100"/>
      <c r="G64" s="101"/>
      <c r="H64" s="66" t="s">
        <v>5</v>
      </c>
      <c r="I64" s="66" t="s">
        <v>6</v>
      </c>
      <c r="J64" s="66" t="s">
        <v>7</v>
      </c>
      <c r="K64" s="66" t="s">
        <v>9</v>
      </c>
      <c r="L64" s="66" t="s">
        <v>91</v>
      </c>
      <c r="M64" s="66" t="s">
        <v>8</v>
      </c>
      <c r="N64" s="66" t="s">
        <v>10</v>
      </c>
      <c r="O64" s="66" t="s">
        <v>11</v>
      </c>
      <c r="P64" s="66" t="s">
        <v>12</v>
      </c>
      <c r="Q64" s="66" t="s">
        <v>92</v>
      </c>
      <c r="R64" s="66" t="s">
        <v>13</v>
      </c>
      <c r="S64" s="99"/>
      <c r="T64" s="87"/>
      <c r="U64" s="88"/>
    </row>
    <row r="65" spans="1:20" ht="30.6" customHeight="1" x14ac:dyDescent="0.35">
      <c r="A65" s="67">
        <v>1</v>
      </c>
      <c r="B65" s="68">
        <v>3</v>
      </c>
      <c r="C65" s="68" t="s">
        <v>254</v>
      </c>
      <c r="D65" s="69"/>
      <c r="E65" s="70"/>
      <c r="F65" s="70"/>
      <c r="G65" s="71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72"/>
      <c r="T65" s="73"/>
    </row>
    <row r="66" spans="1:20" ht="52.2" customHeight="1" x14ac:dyDescent="0.35">
      <c r="A66" s="74"/>
      <c r="B66" s="68" t="s">
        <v>124</v>
      </c>
      <c r="C66" s="69"/>
      <c r="D66" s="69"/>
      <c r="E66" s="89" t="s">
        <v>223</v>
      </c>
      <c r="F66" s="69" t="s">
        <v>311</v>
      </c>
      <c r="G66" s="75">
        <v>236.31</v>
      </c>
      <c r="H66" s="75">
        <v>7.84</v>
      </c>
      <c r="I66" s="75">
        <v>7.8100000000000005</v>
      </c>
      <c r="J66" s="75">
        <v>35.06</v>
      </c>
      <c r="K66" s="75">
        <v>26.7</v>
      </c>
      <c r="L66" s="75">
        <v>0.16</v>
      </c>
      <c r="M66" s="75">
        <v>0.52</v>
      </c>
      <c r="N66" s="75">
        <v>0.75</v>
      </c>
      <c r="O66" s="75">
        <v>126.26</v>
      </c>
      <c r="P66" s="75">
        <v>6.14</v>
      </c>
      <c r="Q66" s="75">
        <v>205.11</v>
      </c>
      <c r="R66" s="75">
        <v>1.49</v>
      </c>
      <c r="S66" s="72" t="s">
        <v>181</v>
      </c>
      <c r="T66" s="73"/>
    </row>
    <row r="67" spans="1:20" ht="30.6" customHeight="1" x14ac:dyDescent="0.35">
      <c r="A67" s="74"/>
      <c r="B67" s="69"/>
      <c r="C67" s="69"/>
      <c r="D67" s="69"/>
      <c r="E67" s="70" t="s">
        <v>182</v>
      </c>
      <c r="F67" s="69">
        <v>40</v>
      </c>
      <c r="G67" s="75">
        <v>104.68</v>
      </c>
      <c r="H67" s="75">
        <v>3</v>
      </c>
      <c r="I67" s="75">
        <v>1.1599999999999999</v>
      </c>
      <c r="J67" s="75">
        <v>20.560000000000002</v>
      </c>
      <c r="K67" s="75">
        <v>0</v>
      </c>
      <c r="L67" s="75">
        <v>1.2E-2</v>
      </c>
      <c r="M67" s="75">
        <v>0</v>
      </c>
      <c r="N67" s="75">
        <v>0.68</v>
      </c>
      <c r="O67" s="75">
        <v>7.6000000000000005</v>
      </c>
      <c r="P67" s="75">
        <v>5.2</v>
      </c>
      <c r="Q67" s="75">
        <v>26</v>
      </c>
      <c r="R67" s="75">
        <v>0.48</v>
      </c>
      <c r="S67" s="72" t="s">
        <v>183</v>
      </c>
      <c r="T67" s="73"/>
    </row>
    <row r="68" spans="1:20" ht="30.6" customHeight="1" x14ac:dyDescent="0.35">
      <c r="A68" s="74"/>
      <c r="B68" s="69"/>
      <c r="C68" s="69"/>
      <c r="D68" s="69"/>
      <c r="E68" s="70" t="s">
        <v>184</v>
      </c>
      <c r="F68" s="69">
        <v>20</v>
      </c>
      <c r="G68" s="75">
        <v>64.239999999999995</v>
      </c>
      <c r="H68" s="75">
        <v>4.3600000000000003</v>
      </c>
      <c r="I68" s="75">
        <v>5.2</v>
      </c>
      <c r="J68" s="75">
        <v>0</v>
      </c>
      <c r="K68" s="75">
        <v>31.200000000000003</v>
      </c>
      <c r="L68" s="75">
        <v>6.0000000000000001E-3</v>
      </c>
      <c r="M68" s="75">
        <v>5.6000000000000008E-2</v>
      </c>
      <c r="N68" s="75">
        <v>0.1</v>
      </c>
      <c r="O68" s="75">
        <v>154.88</v>
      </c>
      <c r="P68" s="75">
        <v>6.09</v>
      </c>
      <c r="Q68" s="75">
        <v>87</v>
      </c>
      <c r="R68" s="75">
        <v>0.17400000000000002</v>
      </c>
      <c r="S68" s="72" t="s">
        <v>185</v>
      </c>
      <c r="T68" s="73"/>
    </row>
    <row r="69" spans="1:20" ht="30.6" customHeight="1" x14ac:dyDescent="0.35">
      <c r="A69" s="74"/>
      <c r="B69" s="69"/>
      <c r="C69" s="69"/>
      <c r="D69" s="69"/>
      <c r="E69" s="70" t="s">
        <v>186</v>
      </c>
      <c r="F69" s="69">
        <v>200</v>
      </c>
      <c r="G69" s="75">
        <v>108.66</v>
      </c>
      <c r="H69" s="75">
        <v>3.94</v>
      </c>
      <c r="I69" s="75">
        <v>3.06</v>
      </c>
      <c r="J69" s="75">
        <v>16.34</v>
      </c>
      <c r="K69" s="75">
        <v>16.28</v>
      </c>
      <c r="L69" s="75">
        <v>0.02</v>
      </c>
      <c r="M69" s="75">
        <v>0.64</v>
      </c>
      <c r="N69" s="75">
        <v>0</v>
      </c>
      <c r="O69" s="75">
        <v>130.56</v>
      </c>
      <c r="P69" s="75">
        <v>24.96</v>
      </c>
      <c r="Q69" s="75">
        <v>111.7</v>
      </c>
      <c r="R69" s="75">
        <v>0.66</v>
      </c>
      <c r="S69" s="72" t="s">
        <v>187</v>
      </c>
      <c r="T69" s="73"/>
    </row>
    <row r="70" spans="1:20" ht="30.6" customHeight="1" x14ac:dyDescent="0.35">
      <c r="A70" s="74"/>
      <c r="B70" s="69"/>
      <c r="C70" s="69"/>
      <c r="D70" s="69"/>
      <c r="E70" s="70" t="s">
        <v>188</v>
      </c>
      <c r="F70" s="69">
        <v>150</v>
      </c>
      <c r="G70" s="75">
        <v>61.199999999999996</v>
      </c>
      <c r="H70" s="75">
        <v>0.60000000000000009</v>
      </c>
      <c r="I70" s="75">
        <v>0.60000000000000009</v>
      </c>
      <c r="J70" s="75">
        <v>13.350000000000001</v>
      </c>
      <c r="K70" s="75">
        <v>4.5</v>
      </c>
      <c r="L70" s="75">
        <v>0.03</v>
      </c>
      <c r="M70" s="75">
        <v>6</v>
      </c>
      <c r="N70" s="75">
        <v>0.30000000000000004</v>
      </c>
      <c r="O70" s="75">
        <v>21.12</v>
      </c>
      <c r="P70" s="75">
        <v>11.745000000000001</v>
      </c>
      <c r="Q70" s="75">
        <v>14.355</v>
      </c>
      <c r="R70" s="75">
        <v>2.8649999999999998</v>
      </c>
      <c r="S70" s="72" t="s">
        <v>145</v>
      </c>
      <c r="T70" s="73"/>
    </row>
    <row r="71" spans="1:20" ht="30.6" customHeight="1" x14ac:dyDescent="0.35">
      <c r="A71" s="102" t="s">
        <v>119</v>
      </c>
      <c r="B71" s="107"/>
      <c r="C71" s="107"/>
      <c r="D71" s="107"/>
      <c r="E71" s="108"/>
      <c r="F71" s="66">
        <v>615</v>
      </c>
      <c r="G71" s="81">
        <v>575.09</v>
      </c>
      <c r="H71" s="81">
        <v>19.740000000000002</v>
      </c>
      <c r="I71" s="81">
        <v>17.830000000000002</v>
      </c>
      <c r="J71" s="81">
        <v>85.31</v>
      </c>
      <c r="K71" s="81">
        <v>78.680000000000007</v>
      </c>
      <c r="L71" s="81">
        <v>0.22800000000000001</v>
      </c>
      <c r="M71" s="81">
        <v>7.2160000000000002</v>
      </c>
      <c r="N71" s="81">
        <v>1.8300000000000003</v>
      </c>
      <c r="O71" s="81">
        <v>440.42</v>
      </c>
      <c r="P71" s="81">
        <v>54.135000000000005</v>
      </c>
      <c r="Q71" s="81">
        <v>444.16500000000002</v>
      </c>
      <c r="R71" s="81">
        <v>5.6690000000000005</v>
      </c>
      <c r="S71" s="72"/>
      <c r="T71" s="73"/>
    </row>
    <row r="72" spans="1:20" ht="30.6" hidden="1" customHeight="1" x14ac:dyDescent="0.35">
      <c r="A72" s="102" t="s">
        <v>120</v>
      </c>
      <c r="B72" s="103"/>
      <c r="C72" s="103"/>
      <c r="D72" s="79"/>
      <c r="E72" s="80"/>
      <c r="F72" s="66">
        <v>550</v>
      </c>
      <c r="G72" s="81" t="s">
        <v>283</v>
      </c>
      <c r="H72" s="81" t="s">
        <v>284</v>
      </c>
      <c r="I72" s="81" t="s">
        <v>285</v>
      </c>
      <c r="J72" s="81" t="s">
        <v>286</v>
      </c>
      <c r="K72" s="81"/>
      <c r="L72" s="81"/>
      <c r="M72" s="81"/>
      <c r="N72" s="81"/>
      <c r="O72" s="81"/>
      <c r="P72" s="81"/>
      <c r="Q72" s="81"/>
      <c r="R72" s="81"/>
      <c r="S72" s="72"/>
      <c r="T72" s="73"/>
    </row>
    <row r="73" spans="1:20" ht="30.6" customHeight="1" x14ac:dyDescent="0.35">
      <c r="A73" s="67">
        <v>1</v>
      </c>
      <c r="B73" s="68">
        <v>3</v>
      </c>
      <c r="C73" s="68" t="s">
        <v>14</v>
      </c>
      <c r="D73" s="69"/>
      <c r="E73" s="70"/>
      <c r="F73" s="69"/>
      <c r="G73" s="75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72"/>
      <c r="T73" s="73"/>
    </row>
    <row r="74" spans="1:20" ht="30.6" customHeight="1" x14ac:dyDescent="0.35">
      <c r="A74" s="74"/>
      <c r="B74" s="68" t="s">
        <v>124</v>
      </c>
      <c r="C74" s="69"/>
      <c r="D74" s="69"/>
      <c r="E74" s="70" t="s">
        <v>189</v>
      </c>
      <c r="F74" s="69">
        <v>100</v>
      </c>
      <c r="G74" s="75">
        <v>92.57</v>
      </c>
      <c r="H74" s="75">
        <v>2.94</v>
      </c>
      <c r="I74" s="75">
        <v>8.25</v>
      </c>
      <c r="J74" s="75">
        <v>1.64</v>
      </c>
      <c r="K74" s="75">
        <v>31.2</v>
      </c>
      <c r="L74" s="75">
        <v>0.03</v>
      </c>
      <c r="M74" s="75">
        <v>5.6</v>
      </c>
      <c r="N74" s="75">
        <v>0.84</v>
      </c>
      <c r="O74" s="75">
        <v>23.28</v>
      </c>
      <c r="P74" s="75">
        <v>13.29</v>
      </c>
      <c r="Q74" s="75">
        <v>57.53</v>
      </c>
      <c r="R74" s="75">
        <v>0.84</v>
      </c>
      <c r="S74" s="72" t="s">
        <v>190</v>
      </c>
      <c r="T74" s="73"/>
    </row>
    <row r="75" spans="1:20" ht="30.6" customHeight="1" x14ac:dyDescent="0.35">
      <c r="A75" s="74"/>
      <c r="B75" s="69"/>
      <c r="C75" s="69"/>
      <c r="D75" s="69"/>
      <c r="E75" s="70" t="s">
        <v>192</v>
      </c>
      <c r="F75" s="69" t="s">
        <v>295</v>
      </c>
      <c r="G75" s="75">
        <v>102.41</v>
      </c>
      <c r="H75" s="75">
        <v>1.865</v>
      </c>
      <c r="I75" s="75">
        <v>5.87</v>
      </c>
      <c r="J75" s="75">
        <v>10.53</v>
      </c>
      <c r="K75" s="75">
        <v>254.31999999999996</v>
      </c>
      <c r="L75" s="75">
        <v>2.5000000000000001E-2</v>
      </c>
      <c r="M75" s="75">
        <v>7.75</v>
      </c>
      <c r="N75" s="75">
        <v>0.68</v>
      </c>
      <c r="O75" s="75">
        <v>37.585000000000001</v>
      </c>
      <c r="P75" s="75">
        <v>23.33</v>
      </c>
      <c r="Q75" s="75">
        <v>47.395000000000003</v>
      </c>
      <c r="R75" s="75">
        <v>0.94500000000000006</v>
      </c>
      <c r="S75" s="72" t="s">
        <v>191</v>
      </c>
      <c r="T75" s="73"/>
    </row>
    <row r="76" spans="1:20" ht="30.6" customHeight="1" x14ac:dyDescent="0.35">
      <c r="A76" s="74"/>
      <c r="B76" s="69"/>
      <c r="C76" s="69"/>
      <c r="D76" s="69"/>
      <c r="E76" s="70" t="s">
        <v>193</v>
      </c>
      <c r="F76" s="69">
        <v>100</v>
      </c>
      <c r="G76" s="75">
        <v>197.36</v>
      </c>
      <c r="H76" s="75">
        <v>15.61</v>
      </c>
      <c r="I76" s="75">
        <v>14.8</v>
      </c>
      <c r="J76" s="75">
        <v>0.43</v>
      </c>
      <c r="K76" s="75">
        <v>40.58</v>
      </c>
      <c r="L76" s="75">
        <v>0.04</v>
      </c>
      <c r="M76" s="75">
        <v>0.99</v>
      </c>
      <c r="N76" s="75">
        <v>0.28999999999999998</v>
      </c>
      <c r="O76" s="75">
        <v>14.95</v>
      </c>
      <c r="P76" s="75">
        <v>14.36</v>
      </c>
      <c r="Q76" s="75">
        <v>142.06</v>
      </c>
      <c r="R76" s="75">
        <v>1.26</v>
      </c>
      <c r="S76" s="76" t="s">
        <v>194</v>
      </c>
      <c r="T76" s="73"/>
    </row>
    <row r="77" spans="1:20" ht="30.6" customHeight="1" x14ac:dyDescent="0.35">
      <c r="A77" s="74"/>
      <c r="B77" s="82"/>
      <c r="C77" s="82"/>
      <c r="D77" s="82"/>
      <c r="E77" s="70" t="s">
        <v>228</v>
      </c>
      <c r="F77" s="69">
        <v>180</v>
      </c>
      <c r="G77" s="75">
        <v>238.98600000000002</v>
      </c>
      <c r="H77" s="75">
        <v>7.056</v>
      </c>
      <c r="I77" s="75">
        <v>5.13</v>
      </c>
      <c r="J77" s="75">
        <v>41.148000000000003</v>
      </c>
      <c r="K77" s="75">
        <v>41.76</v>
      </c>
      <c r="L77" s="75">
        <v>7.2000000000000008E-2</v>
      </c>
      <c r="M77" s="75">
        <v>1.5660000000000001</v>
      </c>
      <c r="N77" s="75">
        <v>1.1340000000000001</v>
      </c>
      <c r="O77" s="75">
        <v>16.938000000000002</v>
      </c>
      <c r="P77" s="75">
        <v>15.138</v>
      </c>
      <c r="Q77" s="75">
        <v>67.284000000000006</v>
      </c>
      <c r="R77" s="75">
        <v>1.4040000000000001</v>
      </c>
      <c r="S77" s="76" t="s">
        <v>229</v>
      </c>
      <c r="T77" s="73"/>
    </row>
    <row r="78" spans="1:20" ht="30.6" customHeight="1" x14ac:dyDescent="0.35">
      <c r="A78" s="74"/>
      <c r="B78" s="77"/>
      <c r="C78" s="77"/>
      <c r="D78" s="77"/>
      <c r="E78" s="70" t="s">
        <v>195</v>
      </c>
      <c r="F78" s="69">
        <v>200</v>
      </c>
      <c r="G78" s="75">
        <v>104.4</v>
      </c>
      <c r="H78" s="75">
        <v>0.38</v>
      </c>
      <c r="I78" s="75">
        <v>0</v>
      </c>
      <c r="J78" s="75">
        <v>25.72</v>
      </c>
      <c r="K78" s="75">
        <v>12</v>
      </c>
      <c r="L78" s="75">
        <v>0</v>
      </c>
      <c r="M78" s="75">
        <v>0.02</v>
      </c>
      <c r="N78" s="75">
        <v>0</v>
      </c>
      <c r="O78" s="75">
        <v>40</v>
      </c>
      <c r="P78" s="75">
        <v>1.68</v>
      </c>
      <c r="Q78" s="75">
        <v>3.44</v>
      </c>
      <c r="R78" s="75">
        <v>0.1</v>
      </c>
      <c r="S78" s="76" t="s">
        <v>196</v>
      </c>
      <c r="T78" s="73"/>
    </row>
    <row r="79" spans="1:20" ht="30.6" customHeight="1" x14ac:dyDescent="0.35">
      <c r="A79" s="74"/>
      <c r="B79" s="77"/>
      <c r="C79" s="77"/>
      <c r="D79" s="77"/>
      <c r="E79" s="70" t="s">
        <v>156</v>
      </c>
      <c r="F79" s="69">
        <v>40</v>
      </c>
      <c r="G79" s="75">
        <v>93.76</v>
      </c>
      <c r="H79" s="75">
        <v>3.04</v>
      </c>
      <c r="I79" s="75">
        <v>0.32000000000000006</v>
      </c>
      <c r="J79" s="75">
        <v>19.680000000000003</v>
      </c>
      <c r="K79" s="75">
        <v>0</v>
      </c>
      <c r="L79" s="75">
        <v>4.4000000000000004E-2</v>
      </c>
      <c r="M79" s="75">
        <v>0</v>
      </c>
      <c r="N79" s="75">
        <v>0.48</v>
      </c>
      <c r="O79" s="75">
        <v>8</v>
      </c>
      <c r="P79" s="75">
        <v>5.6000000000000005</v>
      </c>
      <c r="Q79" s="75">
        <v>26</v>
      </c>
      <c r="R79" s="75">
        <v>0.44000000000000006</v>
      </c>
      <c r="S79" s="76" t="s">
        <v>157</v>
      </c>
      <c r="T79" s="73"/>
    </row>
    <row r="80" spans="1:20" ht="30.6" customHeight="1" x14ac:dyDescent="0.35">
      <c r="A80" s="74"/>
      <c r="B80" s="77"/>
      <c r="C80" s="77"/>
      <c r="D80" s="77"/>
      <c r="E80" s="70" t="s">
        <v>158</v>
      </c>
      <c r="F80" s="69">
        <v>60</v>
      </c>
      <c r="G80" s="75">
        <v>161.93999999999997</v>
      </c>
      <c r="H80" s="75">
        <v>3.36</v>
      </c>
      <c r="I80" s="75">
        <v>0.66</v>
      </c>
      <c r="J80" s="75">
        <v>35.64</v>
      </c>
      <c r="K80" s="75">
        <v>0</v>
      </c>
      <c r="L80" s="75">
        <v>0.24</v>
      </c>
      <c r="M80" s="75">
        <v>0</v>
      </c>
      <c r="N80" s="75">
        <v>0.54</v>
      </c>
      <c r="O80" s="75">
        <v>13.799999999999999</v>
      </c>
      <c r="P80" s="75">
        <v>15</v>
      </c>
      <c r="Q80" s="75">
        <v>63.599999999999994</v>
      </c>
      <c r="R80" s="75">
        <v>1.8599999999999999</v>
      </c>
      <c r="S80" s="76" t="s">
        <v>159</v>
      </c>
      <c r="T80" s="73"/>
    </row>
    <row r="81" spans="1:21" ht="30.6" customHeight="1" x14ac:dyDescent="0.35">
      <c r="A81" s="102" t="s">
        <v>119</v>
      </c>
      <c r="B81" s="107"/>
      <c r="C81" s="107"/>
      <c r="D81" s="107"/>
      <c r="E81" s="108"/>
      <c r="F81" s="66">
        <v>940</v>
      </c>
      <c r="G81" s="81">
        <v>991.42599999999993</v>
      </c>
      <c r="H81" s="81">
        <v>34.250999999999998</v>
      </c>
      <c r="I81" s="81">
        <v>35.03</v>
      </c>
      <c r="J81" s="81">
        <v>134.78800000000001</v>
      </c>
      <c r="K81" s="81">
        <v>379.85999999999996</v>
      </c>
      <c r="L81" s="81">
        <v>0.45100000000000001</v>
      </c>
      <c r="M81" s="81">
        <v>15.926</v>
      </c>
      <c r="N81" s="81">
        <v>3.964</v>
      </c>
      <c r="O81" s="81">
        <v>154.553</v>
      </c>
      <c r="P81" s="81">
        <v>88.397999999999996</v>
      </c>
      <c r="Q81" s="81">
        <v>407.30899999999997</v>
      </c>
      <c r="R81" s="81">
        <v>6.8490000000000002</v>
      </c>
      <c r="S81" s="72"/>
      <c r="T81" s="73"/>
    </row>
    <row r="82" spans="1:21" ht="30.6" hidden="1" customHeight="1" x14ac:dyDescent="0.35">
      <c r="A82" s="102" t="s">
        <v>120</v>
      </c>
      <c r="B82" s="103"/>
      <c r="C82" s="103"/>
      <c r="D82" s="79"/>
      <c r="E82" s="80"/>
      <c r="F82" s="66">
        <v>800</v>
      </c>
      <c r="G82" s="81" t="s">
        <v>287</v>
      </c>
      <c r="H82" s="81" t="s">
        <v>288</v>
      </c>
      <c r="I82" s="81" t="s">
        <v>289</v>
      </c>
      <c r="J82" s="81" t="s">
        <v>290</v>
      </c>
      <c r="K82" s="81"/>
      <c r="L82" s="81"/>
      <c r="M82" s="81"/>
      <c r="N82" s="81"/>
      <c r="O82" s="81"/>
      <c r="P82" s="81"/>
      <c r="Q82" s="81"/>
      <c r="R82" s="81"/>
      <c r="S82" s="72"/>
      <c r="T82" s="73"/>
    </row>
    <row r="83" spans="1:21" ht="30.6" customHeight="1" x14ac:dyDescent="0.35">
      <c r="A83" s="67">
        <v>1</v>
      </c>
      <c r="B83" s="68">
        <v>3</v>
      </c>
      <c r="C83" s="85" t="s">
        <v>113</v>
      </c>
      <c r="D83" s="77"/>
      <c r="E83" s="70"/>
      <c r="F83" s="69"/>
      <c r="G83" s="75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72"/>
      <c r="T83" s="73"/>
    </row>
    <row r="84" spans="1:21" ht="30.6" customHeight="1" x14ac:dyDescent="0.35">
      <c r="A84" s="74"/>
      <c r="B84" s="68" t="s">
        <v>124</v>
      </c>
      <c r="C84" s="77"/>
      <c r="D84" s="77"/>
      <c r="E84" s="70" t="s">
        <v>305</v>
      </c>
      <c r="F84" s="69">
        <v>100</v>
      </c>
      <c r="G84" s="75">
        <v>287.3</v>
      </c>
      <c r="H84" s="75">
        <v>9.5</v>
      </c>
      <c r="I84" s="75">
        <v>7.7</v>
      </c>
      <c r="J84" s="75">
        <v>45</v>
      </c>
      <c r="K84" s="75">
        <v>21.630000000000003</v>
      </c>
      <c r="L84" s="75">
        <v>0.128</v>
      </c>
      <c r="M84" s="75">
        <v>1.1100000000000001</v>
      </c>
      <c r="N84" s="75">
        <v>2.41</v>
      </c>
      <c r="O84" s="75">
        <v>25.59</v>
      </c>
      <c r="P84" s="75">
        <v>28.65</v>
      </c>
      <c r="Q84" s="75">
        <v>110.762</v>
      </c>
      <c r="R84" s="75">
        <v>1.1260000000000001</v>
      </c>
      <c r="S84" s="72" t="s">
        <v>142</v>
      </c>
      <c r="T84" s="73"/>
    </row>
    <row r="85" spans="1:21" ht="30.6" customHeight="1" x14ac:dyDescent="0.35">
      <c r="A85" s="74"/>
      <c r="B85" s="68"/>
      <c r="C85" s="77"/>
      <c r="D85" s="77"/>
      <c r="E85" s="70" t="s">
        <v>221</v>
      </c>
      <c r="F85" s="69">
        <v>50</v>
      </c>
      <c r="G85" s="75">
        <v>42.11</v>
      </c>
      <c r="H85" s="75">
        <v>1.88</v>
      </c>
      <c r="I85" s="75">
        <v>7.0000000000000007E-2</v>
      </c>
      <c r="J85" s="75">
        <v>8.49</v>
      </c>
      <c r="K85" s="75">
        <v>1.53</v>
      </c>
      <c r="L85" s="75">
        <v>5.0000000000000001E-3</v>
      </c>
      <c r="M85" s="75">
        <v>12</v>
      </c>
      <c r="N85" s="75">
        <v>0</v>
      </c>
      <c r="O85" s="75">
        <v>18.975000000000001</v>
      </c>
      <c r="P85" s="75">
        <v>5.6449999999999996</v>
      </c>
      <c r="Q85" s="75">
        <v>10.305</v>
      </c>
      <c r="R85" s="75">
        <v>0.23</v>
      </c>
      <c r="S85" s="72" t="s">
        <v>222</v>
      </c>
      <c r="T85" s="73"/>
    </row>
    <row r="86" spans="1:21" ht="30.6" customHeight="1" x14ac:dyDescent="0.35">
      <c r="A86" s="74"/>
      <c r="B86" s="77"/>
      <c r="C86" s="77"/>
      <c r="D86" s="77"/>
      <c r="E86" s="70" t="s">
        <v>306</v>
      </c>
      <c r="F86" s="69">
        <v>200</v>
      </c>
      <c r="G86" s="75">
        <v>85.88</v>
      </c>
      <c r="H86" s="75">
        <v>1.56</v>
      </c>
      <c r="I86" s="75">
        <v>1.1599999999999999</v>
      </c>
      <c r="J86" s="75">
        <v>17.28</v>
      </c>
      <c r="K86" s="75">
        <v>6.76</v>
      </c>
      <c r="L86" s="75">
        <v>0.02</v>
      </c>
      <c r="M86" s="75">
        <v>0.3</v>
      </c>
      <c r="N86" s="75">
        <v>0</v>
      </c>
      <c r="O86" s="75">
        <v>58.66</v>
      </c>
      <c r="P86" s="75">
        <v>10.039999999999999</v>
      </c>
      <c r="Q86" s="75">
        <v>47.12</v>
      </c>
      <c r="R86" s="75">
        <v>0.8</v>
      </c>
      <c r="S86" s="72" t="s">
        <v>307</v>
      </c>
      <c r="T86" s="73"/>
    </row>
    <row r="87" spans="1:21" ht="30.6" customHeight="1" x14ac:dyDescent="0.35">
      <c r="A87" s="102" t="s">
        <v>119</v>
      </c>
      <c r="B87" s="107"/>
      <c r="C87" s="107"/>
      <c r="D87" s="107"/>
      <c r="E87" s="108"/>
      <c r="F87" s="66">
        <v>400</v>
      </c>
      <c r="G87" s="81">
        <v>373.18</v>
      </c>
      <c r="H87" s="81">
        <v>12.940000000000001</v>
      </c>
      <c r="I87" s="81">
        <v>8.86</v>
      </c>
      <c r="J87" s="81">
        <v>62.28</v>
      </c>
      <c r="K87" s="81">
        <v>28.39</v>
      </c>
      <c r="L87" s="81">
        <v>0.14799999999999999</v>
      </c>
      <c r="M87" s="81">
        <v>1.4100000000000001</v>
      </c>
      <c r="N87" s="81">
        <v>2.41</v>
      </c>
      <c r="O87" s="81">
        <v>84.25</v>
      </c>
      <c r="P87" s="81">
        <v>38.69</v>
      </c>
      <c r="Q87" s="81">
        <v>157.88200000000001</v>
      </c>
      <c r="R87" s="81">
        <v>1.9260000000000002</v>
      </c>
      <c r="S87" s="72"/>
      <c r="T87" s="73"/>
    </row>
    <row r="88" spans="1:21" ht="30.6" hidden="1" customHeight="1" x14ac:dyDescent="0.35">
      <c r="A88" s="102" t="s">
        <v>120</v>
      </c>
      <c r="B88" s="103"/>
      <c r="C88" s="103"/>
      <c r="D88" s="79"/>
      <c r="E88" s="80"/>
      <c r="F88" s="66">
        <v>350</v>
      </c>
      <c r="G88" s="81" t="s">
        <v>291</v>
      </c>
      <c r="H88" s="81" t="s">
        <v>292</v>
      </c>
      <c r="I88" s="81" t="s">
        <v>293</v>
      </c>
      <c r="J88" s="81" t="s">
        <v>294</v>
      </c>
      <c r="K88" s="81"/>
      <c r="L88" s="81"/>
      <c r="M88" s="81"/>
      <c r="N88" s="81"/>
      <c r="O88" s="81"/>
      <c r="P88" s="81"/>
      <c r="Q88" s="81"/>
      <c r="R88" s="81"/>
      <c r="S88" s="72"/>
      <c r="T88" s="73"/>
    </row>
    <row r="89" spans="1:21" ht="30.6" customHeight="1" x14ac:dyDescent="0.35">
      <c r="A89" s="109" t="s">
        <v>125</v>
      </c>
      <c r="B89" s="110"/>
      <c r="C89" s="110"/>
      <c r="D89" s="110"/>
      <c r="E89" s="111"/>
      <c r="F89" s="66">
        <v>1955</v>
      </c>
      <c r="G89" s="81">
        <v>1939.6959999999999</v>
      </c>
      <c r="H89" s="81">
        <v>66.931000000000012</v>
      </c>
      <c r="I89" s="81">
        <v>61.72</v>
      </c>
      <c r="J89" s="81">
        <v>282.37800000000004</v>
      </c>
      <c r="K89" s="81">
        <v>486.92999999999995</v>
      </c>
      <c r="L89" s="81">
        <v>0.82699999999999996</v>
      </c>
      <c r="M89" s="81">
        <v>24.552</v>
      </c>
      <c r="N89" s="81">
        <v>8.2040000000000006</v>
      </c>
      <c r="O89" s="81">
        <v>679.22299999999996</v>
      </c>
      <c r="P89" s="81">
        <v>181.22300000000001</v>
      </c>
      <c r="Q89" s="81">
        <v>1009.356</v>
      </c>
      <c r="R89" s="81">
        <v>14.444000000000001</v>
      </c>
      <c r="S89" s="72"/>
      <c r="T89" s="73"/>
    </row>
    <row r="90" spans="1:21" ht="30.6" hidden="1" customHeight="1" x14ac:dyDescent="0.35">
      <c r="A90" s="109" t="s">
        <v>122</v>
      </c>
      <c r="B90" s="110"/>
      <c r="C90" s="110"/>
      <c r="D90" s="110"/>
      <c r="E90" s="111"/>
      <c r="F90" s="66">
        <v>1700</v>
      </c>
      <c r="G90" s="81" t="s">
        <v>297</v>
      </c>
      <c r="H90" s="81" t="s">
        <v>298</v>
      </c>
      <c r="I90" s="81" t="s">
        <v>299</v>
      </c>
      <c r="J90" s="81" t="s">
        <v>300</v>
      </c>
      <c r="K90" s="81"/>
      <c r="L90" s="81"/>
      <c r="M90" s="81"/>
      <c r="N90" s="81"/>
      <c r="O90" s="81"/>
      <c r="P90" s="81"/>
      <c r="Q90" s="81"/>
      <c r="R90" s="81"/>
      <c r="S90" s="72"/>
      <c r="T90" s="73"/>
    </row>
    <row r="91" spans="1:21" ht="30.6" customHeight="1" x14ac:dyDescent="0.35">
      <c r="A91" s="86"/>
      <c r="B91" s="104" t="s">
        <v>139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6"/>
    </row>
    <row r="92" spans="1:21" ht="30.6" customHeight="1" x14ac:dyDescent="0.35">
      <c r="A92" s="86"/>
      <c r="B92" s="104" t="s">
        <v>282</v>
      </c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6"/>
    </row>
    <row r="93" spans="1:21" ht="30.6" customHeight="1" x14ac:dyDescent="0.35">
      <c r="A93" s="86"/>
      <c r="B93" s="98" t="s">
        <v>111</v>
      </c>
      <c r="C93" s="98" t="s">
        <v>110</v>
      </c>
      <c r="D93" s="64" t="s">
        <v>112</v>
      </c>
      <c r="E93" s="100" t="s">
        <v>0</v>
      </c>
      <c r="F93" s="100" t="s">
        <v>117</v>
      </c>
      <c r="G93" s="101" t="s">
        <v>2</v>
      </c>
      <c r="H93" s="100" t="s">
        <v>1</v>
      </c>
      <c r="I93" s="100"/>
      <c r="J93" s="100"/>
      <c r="K93" s="100" t="s">
        <v>3</v>
      </c>
      <c r="L93" s="100"/>
      <c r="M93" s="100"/>
      <c r="N93" s="100"/>
      <c r="O93" s="100" t="s">
        <v>4</v>
      </c>
      <c r="P93" s="100"/>
      <c r="Q93" s="100"/>
      <c r="R93" s="100"/>
      <c r="S93" s="98" t="s">
        <v>115</v>
      </c>
      <c r="T93" s="87"/>
      <c r="U93" s="88"/>
    </row>
    <row r="94" spans="1:21" ht="49.2" customHeight="1" x14ac:dyDescent="0.35">
      <c r="A94" s="86"/>
      <c r="B94" s="99"/>
      <c r="C94" s="99"/>
      <c r="D94" s="65"/>
      <c r="E94" s="100"/>
      <c r="F94" s="100"/>
      <c r="G94" s="101"/>
      <c r="H94" s="66" t="s">
        <v>5</v>
      </c>
      <c r="I94" s="66" t="s">
        <v>6</v>
      </c>
      <c r="J94" s="66" t="s">
        <v>7</v>
      </c>
      <c r="K94" s="66" t="s">
        <v>9</v>
      </c>
      <c r="L94" s="66" t="s">
        <v>91</v>
      </c>
      <c r="M94" s="66" t="s">
        <v>8</v>
      </c>
      <c r="N94" s="66" t="s">
        <v>10</v>
      </c>
      <c r="O94" s="66" t="s">
        <v>11</v>
      </c>
      <c r="P94" s="66" t="s">
        <v>12</v>
      </c>
      <c r="Q94" s="66" t="s">
        <v>92</v>
      </c>
      <c r="R94" s="66" t="s">
        <v>13</v>
      </c>
      <c r="S94" s="99"/>
      <c r="T94" s="87"/>
      <c r="U94" s="88"/>
    </row>
    <row r="95" spans="1:21" ht="30.6" customHeight="1" x14ac:dyDescent="0.35">
      <c r="A95" s="67">
        <v>1</v>
      </c>
      <c r="B95" s="68">
        <v>4</v>
      </c>
      <c r="C95" s="68" t="s">
        <v>254</v>
      </c>
      <c r="D95" s="69"/>
      <c r="E95" s="70"/>
      <c r="F95" s="70"/>
      <c r="G95" s="71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72"/>
      <c r="T95" s="73"/>
    </row>
    <row r="96" spans="1:21" ht="30.6" customHeight="1" x14ac:dyDescent="0.35">
      <c r="A96" s="74"/>
      <c r="B96" s="68" t="s">
        <v>126</v>
      </c>
      <c r="C96" s="69"/>
      <c r="D96" s="69"/>
      <c r="E96" s="70" t="s">
        <v>231</v>
      </c>
      <c r="F96" s="69" t="s">
        <v>165</v>
      </c>
      <c r="G96" s="75">
        <v>412.45</v>
      </c>
      <c r="H96" s="75">
        <v>21.44</v>
      </c>
      <c r="I96" s="75">
        <v>11.77</v>
      </c>
      <c r="J96" s="75">
        <v>55.19</v>
      </c>
      <c r="K96" s="75">
        <v>56.6</v>
      </c>
      <c r="L96" s="75">
        <v>0.12</v>
      </c>
      <c r="M96" s="75">
        <v>1.1000000000000001</v>
      </c>
      <c r="N96" s="75">
        <v>0.42000000000000004</v>
      </c>
      <c r="O96" s="75">
        <v>169</v>
      </c>
      <c r="P96" s="75">
        <v>41.980000000000004</v>
      </c>
      <c r="Q96" s="75">
        <v>186.77</v>
      </c>
      <c r="R96" s="75">
        <v>1.28</v>
      </c>
      <c r="S96" s="72" t="s">
        <v>200</v>
      </c>
      <c r="T96" s="73"/>
    </row>
    <row r="97" spans="1:20" ht="30.6" customHeight="1" x14ac:dyDescent="0.35">
      <c r="A97" s="74"/>
      <c r="B97" s="69"/>
      <c r="C97" s="69"/>
      <c r="D97" s="69"/>
      <c r="E97" s="70" t="s">
        <v>182</v>
      </c>
      <c r="F97" s="69">
        <v>40</v>
      </c>
      <c r="G97" s="75">
        <v>104.68</v>
      </c>
      <c r="H97" s="75">
        <v>3</v>
      </c>
      <c r="I97" s="75">
        <v>1.1599999999999999</v>
      </c>
      <c r="J97" s="75">
        <v>20.560000000000002</v>
      </c>
      <c r="K97" s="75">
        <v>0</v>
      </c>
      <c r="L97" s="75">
        <v>1.2E-2</v>
      </c>
      <c r="M97" s="75">
        <v>0</v>
      </c>
      <c r="N97" s="75">
        <v>0.68</v>
      </c>
      <c r="O97" s="75">
        <v>7.6000000000000005</v>
      </c>
      <c r="P97" s="75">
        <v>5.2</v>
      </c>
      <c r="Q97" s="75">
        <v>26</v>
      </c>
      <c r="R97" s="75">
        <v>0.48</v>
      </c>
      <c r="S97" s="72" t="s">
        <v>183</v>
      </c>
      <c r="T97" s="73"/>
    </row>
    <row r="98" spans="1:20" ht="30.6" customHeight="1" x14ac:dyDescent="0.35">
      <c r="A98" s="74"/>
      <c r="B98" s="69"/>
      <c r="C98" s="69"/>
      <c r="D98" s="69"/>
      <c r="E98" s="70" t="s">
        <v>213</v>
      </c>
      <c r="F98" s="69">
        <v>10</v>
      </c>
      <c r="G98" s="75">
        <v>58.22</v>
      </c>
      <c r="H98" s="75">
        <v>0.08</v>
      </c>
      <c r="I98" s="75">
        <v>6.38</v>
      </c>
      <c r="J98" s="75">
        <v>0.12</v>
      </c>
      <c r="K98" s="75">
        <v>27</v>
      </c>
      <c r="L98" s="75">
        <v>1E-3</v>
      </c>
      <c r="M98" s="75">
        <v>0</v>
      </c>
      <c r="N98" s="75">
        <v>0.1</v>
      </c>
      <c r="O98" s="75">
        <v>2.12</v>
      </c>
      <c r="P98" s="75">
        <v>0</v>
      </c>
      <c r="Q98" s="75">
        <v>2.61</v>
      </c>
      <c r="R98" s="75">
        <v>1.6999999999999999E-3</v>
      </c>
      <c r="S98" s="72" t="s">
        <v>214</v>
      </c>
      <c r="T98" s="73"/>
    </row>
    <row r="99" spans="1:20" ht="30.6" customHeight="1" x14ac:dyDescent="0.35">
      <c r="A99" s="74"/>
      <c r="B99" s="69"/>
      <c r="C99" s="69"/>
      <c r="D99" s="69"/>
      <c r="E99" s="70" t="s">
        <v>170</v>
      </c>
      <c r="F99" s="69">
        <v>200</v>
      </c>
      <c r="G99" s="75">
        <v>61.24</v>
      </c>
      <c r="H99" s="75">
        <v>0.18</v>
      </c>
      <c r="I99" s="75">
        <v>0.04</v>
      </c>
      <c r="J99" s="75">
        <v>15.04</v>
      </c>
      <c r="K99" s="75">
        <v>0.04</v>
      </c>
      <c r="L99" s="75">
        <v>0</v>
      </c>
      <c r="M99" s="75">
        <v>0.04</v>
      </c>
      <c r="N99" s="75">
        <v>0</v>
      </c>
      <c r="O99" s="75">
        <v>4.8</v>
      </c>
      <c r="P99" s="75">
        <v>3.82</v>
      </c>
      <c r="Q99" s="75">
        <v>7.18</v>
      </c>
      <c r="R99" s="75">
        <v>0.76</v>
      </c>
      <c r="S99" s="72" t="s">
        <v>171</v>
      </c>
      <c r="T99" s="73"/>
    </row>
    <row r="100" spans="1:20" ht="30.6" customHeight="1" x14ac:dyDescent="0.35">
      <c r="A100" s="74"/>
      <c r="B100" s="69"/>
      <c r="C100" s="69"/>
      <c r="D100" s="69"/>
      <c r="E100" s="70" t="s">
        <v>146</v>
      </c>
      <c r="F100" s="69">
        <v>150</v>
      </c>
      <c r="G100" s="75">
        <v>51.900000000000006</v>
      </c>
      <c r="H100" s="75">
        <v>1.2000000000000002</v>
      </c>
      <c r="I100" s="75">
        <v>0.30000000000000004</v>
      </c>
      <c r="J100" s="75">
        <v>11.100000000000001</v>
      </c>
      <c r="K100" s="75">
        <v>7.1999999999999993</v>
      </c>
      <c r="L100" s="75">
        <v>4.4999999999999998E-2</v>
      </c>
      <c r="M100" s="75">
        <v>36</v>
      </c>
      <c r="N100" s="75">
        <v>0.30000000000000004</v>
      </c>
      <c r="O100" s="75">
        <v>44.88</v>
      </c>
      <c r="P100" s="75">
        <v>16.965</v>
      </c>
      <c r="Q100" s="75">
        <v>30.015000000000001</v>
      </c>
      <c r="R100" s="75">
        <v>0.39</v>
      </c>
      <c r="S100" s="72" t="s">
        <v>145</v>
      </c>
      <c r="T100" s="73"/>
    </row>
    <row r="101" spans="1:20" ht="30.6" customHeight="1" x14ac:dyDescent="0.35">
      <c r="A101" s="102" t="s">
        <v>119</v>
      </c>
      <c r="B101" s="107"/>
      <c r="C101" s="107"/>
      <c r="D101" s="107"/>
      <c r="E101" s="108"/>
      <c r="F101" s="66">
        <v>610</v>
      </c>
      <c r="G101" s="81">
        <v>688.49</v>
      </c>
      <c r="H101" s="81">
        <v>25.9</v>
      </c>
      <c r="I101" s="81">
        <v>19.649999999999999</v>
      </c>
      <c r="J101" s="81">
        <v>102.01</v>
      </c>
      <c r="K101" s="81">
        <v>90.84</v>
      </c>
      <c r="L101" s="81">
        <v>0.17799999999999999</v>
      </c>
      <c r="M101" s="81">
        <v>37.14</v>
      </c>
      <c r="N101" s="81">
        <v>1.5000000000000002</v>
      </c>
      <c r="O101" s="81">
        <v>228.4</v>
      </c>
      <c r="P101" s="81">
        <v>67.965000000000003</v>
      </c>
      <c r="Q101" s="81">
        <v>252.57500000000002</v>
      </c>
      <c r="R101" s="81">
        <v>2.9117000000000002</v>
      </c>
      <c r="S101" s="72"/>
      <c r="T101" s="73"/>
    </row>
    <row r="102" spans="1:20" ht="30.6" hidden="1" customHeight="1" x14ac:dyDescent="0.35">
      <c r="A102" s="102" t="s">
        <v>120</v>
      </c>
      <c r="B102" s="103"/>
      <c r="C102" s="103"/>
      <c r="D102" s="79"/>
      <c r="E102" s="80"/>
      <c r="F102" s="66">
        <v>550</v>
      </c>
      <c r="G102" s="81" t="s">
        <v>283</v>
      </c>
      <c r="H102" s="81" t="s">
        <v>284</v>
      </c>
      <c r="I102" s="81" t="s">
        <v>285</v>
      </c>
      <c r="J102" s="81" t="s">
        <v>286</v>
      </c>
      <c r="K102" s="81"/>
      <c r="L102" s="81"/>
      <c r="M102" s="81"/>
      <c r="N102" s="81"/>
      <c r="O102" s="81"/>
      <c r="P102" s="81"/>
      <c r="Q102" s="81"/>
      <c r="R102" s="81"/>
      <c r="S102" s="72"/>
      <c r="T102" s="73"/>
    </row>
    <row r="103" spans="1:20" ht="30.6" customHeight="1" x14ac:dyDescent="0.35">
      <c r="A103" s="67">
        <v>1</v>
      </c>
      <c r="B103" s="68">
        <v>4</v>
      </c>
      <c r="C103" s="68" t="s">
        <v>14</v>
      </c>
      <c r="D103" s="69"/>
      <c r="E103" s="70"/>
      <c r="F103" s="69"/>
      <c r="G103" s="75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72"/>
      <c r="T103" s="73"/>
    </row>
    <row r="104" spans="1:20" ht="30.6" customHeight="1" x14ac:dyDescent="0.35">
      <c r="A104" s="74"/>
      <c r="B104" s="68" t="s">
        <v>126</v>
      </c>
      <c r="C104" s="69"/>
      <c r="D104" s="69"/>
      <c r="E104" s="70"/>
      <c r="F104" s="69"/>
      <c r="G104" s="75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72"/>
      <c r="T104" s="73"/>
    </row>
    <row r="105" spans="1:20" ht="30.6" customHeight="1" x14ac:dyDescent="0.35">
      <c r="A105" s="74"/>
      <c r="B105" s="69"/>
      <c r="C105" s="69"/>
      <c r="D105" s="69"/>
      <c r="E105" s="89" t="s">
        <v>201</v>
      </c>
      <c r="F105" s="69">
        <v>100</v>
      </c>
      <c r="G105" s="75">
        <v>65.37</v>
      </c>
      <c r="H105" s="75">
        <v>0.88</v>
      </c>
      <c r="I105" s="75">
        <v>5.43</v>
      </c>
      <c r="J105" s="75">
        <v>3.25</v>
      </c>
      <c r="K105" s="75">
        <v>38.299999999999997</v>
      </c>
      <c r="L105" s="75">
        <v>0.04</v>
      </c>
      <c r="M105" s="75">
        <v>7.73</v>
      </c>
      <c r="N105" s="75">
        <v>0.95</v>
      </c>
      <c r="O105" s="75">
        <v>15.14</v>
      </c>
      <c r="P105" s="75">
        <v>14.71</v>
      </c>
      <c r="Q105" s="75">
        <v>27.51</v>
      </c>
      <c r="R105" s="75">
        <v>0.63</v>
      </c>
      <c r="S105" s="72" t="s">
        <v>202</v>
      </c>
      <c r="T105" s="73"/>
    </row>
    <row r="106" spans="1:20" ht="30.6" customHeight="1" x14ac:dyDescent="0.35">
      <c r="A106" s="74"/>
      <c r="B106" s="69"/>
      <c r="C106" s="69"/>
      <c r="D106" s="69"/>
      <c r="E106" s="70" t="s">
        <v>232</v>
      </c>
      <c r="F106" s="69" t="s">
        <v>302</v>
      </c>
      <c r="G106" s="75">
        <v>145.04499999999999</v>
      </c>
      <c r="H106" s="75">
        <v>6.5549999999999997</v>
      </c>
      <c r="I106" s="75">
        <v>5.7650000000000006</v>
      </c>
      <c r="J106" s="75">
        <v>16.735000000000003</v>
      </c>
      <c r="K106" s="75">
        <v>130.19999999999999</v>
      </c>
      <c r="L106" s="75">
        <v>0.16</v>
      </c>
      <c r="M106" s="75">
        <v>1.3149999999999999</v>
      </c>
      <c r="N106" s="75">
        <v>0.54</v>
      </c>
      <c r="O106" s="75">
        <v>18.3</v>
      </c>
      <c r="P106" s="75">
        <v>34.505000000000003</v>
      </c>
      <c r="Q106" s="75">
        <v>102.2</v>
      </c>
      <c r="R106" s="75">
        <v>1.335</v>
      </c>
      <c r="S106" s="72" t="s">
        <v>233</v>
      </c>
      <c r="T106" s="73"/>
    </row>
    <row r="107" spans="1:20" ht="30.6" customHeight="1" x14ac:dyDescent="0.35">
      <c r="A107" s="74"/>
      <c r="B107" s="82"/>
      <c r="C107" s="82"/>
      <c r="D107" s="82"/>
      <c r="E107" s="70" t="s">
        <v>205</v>
      </c>
      <c r="F107" s="69">
        <v>100</v>
      </c>
      <c r="G107" s="75">
        <v>242.2</v>
      </c>
      <c r="H107" s="75">
        <v>18.3</v>
      </c>
      <c r="I107" s="75">
        <v>14.6</v>
      </c>
      <c r="J107" s="75">
        <v>9.4</v>
      </c>
      <c r="K107" s="75">
        <v>19.399999999999999</v>
      </c>
      <c r="L107" s="75">
        <v>0.16</v>
      </c>
      <c r="M107" s="75">
        <v>0.72</v>
      </c>
      <c r="N107" s="75">
        <v>1.18</v>
      </c>
      <c r="O107" s="75">
        <v>30.96</v>
      </c>
      <c r="P107" s="75">
        <v>80.92</v>
      </c>
      <c r="Q107" s="75">
        <v>183.71</v>
      </c>
      <c r="R107" s="75">
        <v>3</v>
      </c>
      <c r="S107" s="76" t="s">
        <v>206</v>
      </c>
      <c r="T107" s="73"/>
    </row>
    <row r="108" spans="1:20" ht="30.6" customHeight="1" x14ac:dyDescent="0.35">
      <c r="A108" s="74"/>
      <c r="B108" s="77"/>
      <c r="C108" s="77"/>
      <c r="D108" s="77"/>
      <c r="E108" s="70" t="s">
        <v>234</v>
      </c>
      <c r="F108" s="69">
        <v>180</v>
      </c>
      <c r="G108" s="75">
        <v>150.768</v>
      </c>
      <c r="H108" s="75">
        <v>3.51</v>
      </c>
      <c r="I108" s="75">
        <v>5.1840000000000002</v>
      </c>
      <c r="J108" s="75">
        <v>22.518000000000001</v>
      </c>
      <c r="K108" s="75">
        <v>23.166</v>
      </c>
      <c r="L108" s="75">
        <v>0.12600000000000003</v>
      </c>
      <c r="M108" s="75">
        <v>0.14400000000000002</v>
      </c>
      <c r="N108" s="75">
        <v>0.19800000000000001</v>
      </c>
      <c r="O108" s="75">
        <v>42.480000000000004</v>
      </c>
      <c r="P108" s="75">
        <v>32.021999999999998</v>
      </c>
      <c r="Q108" s="75">
        <v>95.274000000000001</v>
      </c>
      <c r="R108" s="75">
        <v>1.1520000000000001</v>
      </c>
      <c r="S108" s="76" t="s">
        <v>235</v>
      </c>
      <c r="T108" s="73"/>
    </row>
    <row r="109" spans="1:20" ht="30.6" customHeight="1" x14ac:dyDescent="0.35">
      <c r="A109" s="74"/>
      <c r="B109" s="77"/>
      <c r="C109" s="77"/>
      <c r="D109" s="77"/>
      <c r="E109" s="70" t="s">
        <v>207</v>
      </c>
      <c r="F109" s="69">
        <v>200</v>
      </c>
      <c r="G109" s="75">
        <v>62.26</v>
      </c>
      <c r="H109" s="75">
        <v>0.12</v>
      </c>
      <c r="I109" s="75">
        <v>0.02</v>
      </c>
      <c r="J109" s="75">
        <v>15.4</v>
      </c>
      <c r="K109" s="75">
        <v>0.2</v>
      </c>
      <c r="L109" s="75">
        <v>0</v>
      </c>
      <c r="M109" s="75">
        <v>2.56</v>
      </c>
      <c r="N109" s="75">
        <v>0.04</v>
      </c>
      <c r="O109" s="75">
        <v>6.08</v>
      </c>
      <c r="P109" s="75">
        <v>1.68</v>
      </c>
      <c r="Q109" s="75">
        <v>3.06</v>
      </c>
      <c r="R109" s="75">
        <v>0.12</v>
      </c>
      <c r="S109" s="76" t="s">
        <v>208</v>
      </c>
      <c r="T109" s="73"/>
    </row>
    <row r="110" spans="1:20" ht="30.6" customHeight="1" x14ac:dyDescent="0.35">
      <c r="A110" s="74"/>
      <c r="B110" s="77"/>
      <c r="C110" s="77"/>
      <c r="D110" s="77"/>
      <c r="E110" s="70" t="s">
        <v>156</v>
      </c>
      <c r="F110" s="69">
        <v>50</v>
      </c>
      <c r="G110" s="75">
        <v>117.2</v>
      </c>
      <c r="H110" s="75">
        <v>3.8</v>
      </c>
      <c r="I110" s="75">
        <v>0.4</v>
      </c>
      <c r="J110" s="75">
        <v>24.6</v>
      </c>
      <c r="K110" s="75">
        <v>0</v>
      </c>
      <c r="L110" s="75">
        <v>5.5E-2</v>
      </c>
      <c r="M110" s="75">
        <v>0</v>
      </c>
      <c r="N110" s="75">
        <v>0.6</v>
      </c>
      <c r="O110" s="75">
        <v>10</v>
      </c>
      <c r="P110" s="75">
        <v>7</v>
      </c>
      <c r="Q110" s="75">
        <v>32.5</v>
      </c>
      <c r="R110" s="75">
        <v>0.55000000000000004</v>
      </c>
      <c r="S110" s="76" t="s">
        <v>157</v>
      </c>
      <c r="T110" s="73"/>
    </row>
    <row r="111" spans="1:20" ht="30.6" customHeight="1" x14ac:dyDescent="0.35">
      <c r="A111" s="74"/>
      <c r="B111" s="77"/>
      <c r="C111" s="77"/>
      <c r="D111" s="77"/>
      <c r="E111" s="70" t="s">
        <v>158</v>
      </c>
      <c r="F111" s="69">
        <v>60</v>
      </c>
      <c r="G111" s="75">
        <v>161.93999999999997</v>
      </c>
      <c r="H111" s="75">
        <v>3.36</v>
      </c>
      <c r="I111" s="75">
        <v>0.66</v>
      </c>
      <c r="J111" s="75">
        <v>35.64</v>
      </c>
      <c r="K111" s="75">
        <v>0</v>
      </c>
      <c r="L111" s="75">
        <v>0.24</v>
      </c>
      <c r="M111" s="75">
        <v>0</v>
      </c>
      <c r="N111" s="75">
        <v>0.54</v>
      </c>
      <c r="O111" s="75">
        <v>13.799999999999999</v>
      </c>
      <c r="P111" s="75">
        <v>15</v>
      </c>
      <c r="Q111" s="75">
        <v>63.599999999999994</v>
      </c>
      <c r="R111" s="75">
        <v>1.8599999999999999</v>
      </c>
      <c r="S111" s="76" t="s">
        <v>159</v>
      </c>
      <c r="T111" s="73"/>
    </row>
    <row r="112" spans="1:20" ht="30.6" customHeight="1" x14ac:dyDescent="0.35">
      <c r="A112" s="102" t="s">
        <v>119</v>
      </c>
      <c r="B112" s="107"/>
      <c r="C112" s="107"/>
      <c r="D112" s="107"/>
      <c r="E112" s="108"/>
      <c r="F112" s="66">
        <v>960</v>
      </c>
      <c r="G112" s="81">
        <v>944.78300000000002</v>
      </c>
      <c r="H112" s="81">
        <v>36.524999999999999</v>
      </c>
      <c r="I112" s="81">
        <v>32.058999999999997</v>
      </c>
      <c r="J112" s="81">
        <v>127.54300000000002</v>
      </c>
      <c r="K112" s="81">
        <v>211.26599999999999</v>
      </c>
      <c r="L112" s="81">
        <v>0.78100000000000003</v>
      </c>
      <c r="M112" s="81">
        <v>12.469000000000001</v>
      </c>
      <c r="N112" s="81">
        <v>4.048</v>
      </c>
      <c r="O112" s="81">
        <v>136.76000000000002</v>
      </c>
      <c r="P112" s="81">
        <v>185.83699999999999</v>
      </c>
      <c r="Q112" s="81">
        <v>507.85400000000004</v>
      </c>
      <c r="R112" s="81">
        <v>8.6470000000000002</v>
      </c>
      <c r="S112" s="72"/>
      <c r="T112" s="73"/>
    </row>
    <row r="113" spans="1:21" ht="30.6" hidden="1" customHeight="1" x14ac:dyDescent="0.35">
      <c r="A113" s="102" t="s">
        <v>120</v>
      </c>
      <c r="B113" s="103"/>
      <c r="C113" s="103"/>
      <c r="D113" s="79"/>
      <c r="E113" s="80"/>
      <c r="F113" s="66">
        <v>800</v>
      </c>
      <c r="G113" s="81" t="s">
        <v>287</v>
      </c>
      <c r="H113" s="81" t="s">
        <v>288</v>
      </c>
      <c r="I113" s="81" t="s">
        <v>289</v>
      </c>
      <c r="J113" s="81" t="s">
        <v>290</v>
      </c>
      <c r="K113" s="81"/>
      <c r="L113" s="81"/>
      <c r="M113" s="81"/>
      <c r="N113" s="81"/>
      <c r="O113" s="81"/>
      <c r="P113" s="81"/>
      <c r="Q113" s="81"/>
      <c r="R113" s="81"/>
      <c r="S113" s="72"/>
      <c r="T113" s="73"/>
    </row>
    <row r="114" spans="1:21" ht="30.6" customHeight="1" x14ac:dyDescent="0.35">
      <c r="A114" s="67">
        <v>1</v>
      </c>
      <c r="B114" s="68">
        <v>4</v>
      </c>
      <c r="C114" s="85" t="s">
        <v>113</v>
      </c>
      <c r="D114" s="77"/>
      <c r="E114" s="70"/>
      <c r="F114" s="69"/>
      <c r="G114" s="75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72"/>
      <c r="T114" s="73"/>
    </row>
    <row r="115" spans="1:21" ht="30.6" customHeight="1" x14ac:dyDescent="0.35">
      <c r="A115" s="74"/>
      <c r="B115" s="68" t="s">
        <v>126</v>
      </c>
      <c r="C115" s="77"/>
      <c r="D115" s="77"/>
      <c r="E115" s="70" t="s">
        <v>209</v>
      </c>
      <c r="F115" s="69">
        <v>150</v>
      </c>
      <c r="G115" s="75">
        <v>386.31000000000006</v>
      </c>
      <c r="H115" s="75">
        <v>13.71</v>
      </c>
      <c r="I115" s="75">
        <v>16.11</v>
      </c>
      <c r="J115" s="75">
        <v>46.62</v>
      </c>
      <c r="K115" s="75">
        <v>110.69999999999999</v>
      </c>
      <c r="L115" s="75">
        <v>4.4999999999999998E-2</v>
      </c>
      <c r="M115" s="75">
        <v>4.4999999999999998E-2</v>
      </c>
      <c r="N115" s="75">
        <v>1.9350000000000001</v>
      </c>
      <c r="O115" s="75">
        <v>150.94499999999999</v>
      </c>
      <c r="P115" s="75">
        <v>19.395</v>
      </c>
      <c r="Q115" s="75">
        <v>177.78</v>
      </c>
      <c r="R115" s="75">
        <v>1.8900000000000001</v>
      </c>
      <c r="S115" s="72" t="s">
        <v>210</v>
      </c>
      <c r="T115" s="73"/>
    </row>
    <row r="116" spans="1:21" ht="30.6" customHeight="1" x14ac:dyDescent="0.35">
      <c r="A116" s="74"/>
      <c r="B116" s="77"/>
      <c r="C116" s="77"/>
      <c r="D116" s="77"/>
      <c r="E116" s="70" t="s">
        <v>154</v>
      </c>
      <c r="F116" s="69">
        <v>200</v>
      </c>
      <c r="G116" s="75">
        <v>66.64</v>
      </c>
      <c r="H116" s="75">
        <v>0.18</v>
      </c>
      <c r="I116" s="75">
        <v>0.08</v>
      </c>
      <c r="J116" s="75">
        <v>16.3</v>
      </c>
      <c r="K116" s="75">
        <v>2.04</v>
      </c>
      <c r="L116" s="75">
        <v>0</v>
      </c>
      <c r="M116" s="75">
        <v>16</v>
      </c>
      <c r="N116" s="75">
        <v>0</v>
      </c>
      <c r="O116" s="75">
        <v>6.78</v>
      </c>
      <c r="P116" s="75">
        <v>5.4</v>
      </c>
      <c r="Q116" s="75">
        <v>5.74</v>
      </c>
      <c r="R116" s="75">
        <v>0.28000000000000003</v>
      </c>
      <c r="S116" s="72" t="s">
        <v>155</v>
      </c>
      <c r="T116" s="73"/>
    </row>
    <row r="117" spans="1:21" ht="30.6" customHeight="1" x14ac:dyDescent="0.35">
      <c r="A117" s="102" t="s">
        <v>119</v>
      </c>
      <c r="B117" s="107"/>
      <c r="C117" s="107"/>
      <c r="D117" s="107"/>
      <c r="E117" s="108"/>
      <c r="F117" s="66">
        <v>350</v>
      </c>
      <c r="G117" s="81">
        <v>452.95000000000005</v>
      </c>
      <c r="H117" s="81">
        <v>13.89</v>
      </c>
      <c r="I117" s="81">
        <v>16.189999999999998</v>
      </c>
      <c r="J117" s="81">
        <v>62.92</v>
      </c>
      <c r="K117" s="81">
        <v>112.74</v>
      </c>
      <c r="L117" s="81">
        <v>4.4999999999999998E-2</v>
      </c>
      <c r="M117" s="81">
        <v>16.045000000000002</v>
      </c>
      <c r="N117" s="81">
        <v>1.9350000000000001</v>
      </c>
      <c r="O117" s="81">
        <v>157.72499999999999</v>
      </c>
      <c r="P117" s="81">
        <v>24.795000000000002</v>
      </c>
      <c r="Q117" s="81">
        <v>183.52</v>
      </c>
      <c r="R117" s="81">
        <v>2.17</v>
      </c>
      <c r="S117" s="72"/>
      <c r="T117" s="73"/>
    </row>
    <row r="118" spans="1:21" ht="30.6" hidden="1" customHeight="1" x14ac:dyDescent="0.35">
      <c r="A118" s="102" t="s">
        <v>120</v>
      </c>
      <c r="B118" s="103"/>
      <c r="C118" s="103"/>
      <c r="D118" s="79"/>
      <c r="E118" s="80"/>
      <c r="F118" s="66">
        <v>350</v>
      </c>
      <c r="G118" s="81" t="s">
        <v>291</v>
      </c>
      <c r="H118" s="81" t="s">
        <v>292</v>
      </c>
      <c r="I118" s="81" t="s">
        <v>293</v>
      </c>
      <c r="J118" s="81" t="s">
        <v>294</v>
      </c>
      <c r="K118" s="81"/>
      <c r="L118" s="81"/>
      <c r="M118" s="81"/>
      <c r="N118" s="81"/>
      <c r="O118" s="81"/>
      <c r="P118" s="81"/>
      <c r="Q118" s="81"/>
      <c r="R118" s="81"/>
      <c r="S118" s="72"/>
      <c r="T118" s="73"/>
    </row>
    <row r="119" spans="1:21" ht="30.6" customHeight="1" x14ac:dyDescent="0.35">
      <c r="A119" s="109" t="s">
        <v>127</v>
      </c>
      <c r="B119" s="110"/>
      <c r="C119" s="110"/>
      <c r="D119" s="110"/>
      <c r="E119" s="111"/>
      <c r="F119" s="66">
        <v>1920</v>
      </c>
      <c r="G119" s="81">
        <v>2086.223</v>
      </c>
      <c r="H119" s="81">
        <v>76.314999999999998</v>
      </c>
      <c r="I119" s="81">
        <v>67.899000000000001</v>
      </c>
      <c r="J119" s="81">
        <v>292.47300000000001</v>
      </c>
      <c r="K119" s="81">
        <v>414.846</v>
      </c>
      <c r="L119" s="81">
        <v>1.004</v>
      </c>
      <c r="M119" s="81">
        <v>65.653999999999996</v>
      </c>
      <c r="N119" s="81">
        <v>7.4830000000000005</v>
      </c>
      <c r="O119" s="81">
        <v>522.88499999999999</v>
      </c>
      <c r="P119" s="81">
        <v>278.59699999999998</v>
      </c>
      <c r="Q119" s="81">
        <v>943.94900000000007</v>
      </c>
      <c r="R119" s="81">
        <v>13.7287</v>
      </c>
      <c r="S119" s="72"/>
      <c r="T119" s="73"/>
    </row>
    <row r="120" spans="1:21" ht="30.6" hidden="1" customHeight="1" x14ac:dyDescent="0.35">
      <c r="A120" s="109" t="s">
        <v>122</v>
      </c>
      <c r="B120" s="110"/>
      <c r="C120" s="110"/>
      <c r="D120" s="110"/>
      <c r="E120" s="111"/>
      <c r="F120" s="66">
        <v>1700</v>
      </c>
      <c r="G120" s="81" t="s">
        <v>297</v>
      </c>
      <c r="H120" s="81" t="s">
        <v>298</v>
      </c>
      <c r="I120" s="81" t="s">
        <v>299</v>
      </c>
      <c r="J120" s="81" t="s">
        <v>300</v>
      </c>
      <c r="K120" s="81"/>
      <c r="L120" s="81"/>
      <c r="M120" s="81"/>
      <c r="N120" s="81"/>
      <c r="O120" s="81"/>
      <c r="P120" s="81"/>
      <c r="Q120" s="81"/>
      <c r="R120" s="81"/>
      <c r="S120" s="72"/>
      <c r="T120" s="73"/>
    </row>
    <row r="121" spans="1:21" ht="30.6" customHeight="1" x14ac:dyDescent="0.35">
      <c r="A121" s="86"/>
      <c r="B121" s="104" t="s">
        <v>139</v>
      </c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6"/>
    </row>
    <row r="122" spans="1:21" ht="30.6" customHeight="1" x14ac:dyDescent="0.35">
      <c r="A122" s="86"/>
      <c r="B122" s="104" t="s">
        <v>282</v>
      </c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6"/>
    </row>
    <row r="123" spans="1:21" ht="30.6" customHeight="1" x14ac:dyDescent="0.35">
      <c r="A123" s="86"/>
      <c r="B123" s="98" t="s">
        <v>111</v>
      </c>
      <c r="C123" s="98" t="s">
        <v>110</v>
      </c>
      <c r="D123" s="64" t="s">
        <v>112</v>
      </c>
      <c r="E123" s="100" t="s">
        <v>0</v>
      </c>
      <c r="F123" s="100" t="s">
        <v>117</v>
      </c>
      <c r="G123" s="101" t="s">
        <v>2</v>
      </c>
      <c r="H123" s="100" t="s">
        <v>1</v>
      </c>
      <c r="I123" s="100"/>
      <c r="J123" s="100"/>
      <c r="K123" s="100" t="s">
        <v>3</v>
      </c>
      <c r="L123" s="100"/>
      <c r="M123" s="100"/>
      <c r="N123" s="100"/>
      <c r="O123" s="100" t="s">
        <v>4</v>
      </c>
      <c r="P123" s="100"/>
      <c r="Q123" s="100"/>
      <c r="R123" s="100"/>
      <c r="S123" s="98" t="s">
        <v>115</v>
      </c>
      <c r="T123" s="87"/>
      <c r="U123" s="88"/>
    </row>
    <row r="124" spans="1:21" ht="54.6" customHeight="1" x14ac:dyDescent="0.35">
      <c r="A124" s="86"/>
      <c r="B124" s="99"/>
      <c r="C124" s="99"/>
      <c r="D124" s="65"/>
      <c r="E124" s="100"/>
      <c r="F124" s="100"/>
      <c r="G124" s="101"/>
      <c r="H124" s="66" t="s">
        <v>5</v>
      </c>
      <c r="I124" s="66" t="s">
        <v>6</v>
      </c>
      <c r="J124" s="66" t="s">
        <v>7</v>
      </c>
      <c r="K124" s="66" t="s">
        <v>9</v>
      </c>
      <c r="L124" s="66" t="s">
        <v>91</v>
      </c>
      <c r="M124" s="66" t="s">
        <v>8</v>
      </c>
      <c r="N124" s="66" t="s">
        <v>10</v>
      </c>
      <c r="O124" s="66" t="s">
        <v>11</v>
      </c>
      <c r="P124" s="66" t="s">
        <v>12</v>
      </c>
      <c r="Q124" s="66" t="s">
        <v>92</v>
      </c>
      <c r="R124" s="66" t="s">
        <v>13</v>
      </c>
      <c r="S124" s="99"/>
      <c r="T124" s="87"/>
      <c r="U124" s="88"/>
    </row>
    <row r="125" spans="1:21" ht="30.6" customHeight="1" x14ac:dyDescent="0.35">
      <c r="A125" s="67">
        <v>1</v>
      </c>
      <c r="B125" s="68">
        <v>5</v>
      </c>
      <c r="C125" s="68" t="s">
        <v>254</v>
      </c>
      <c r="D125" s="69"/>
      <c r="E125" s="70"/>
      <c r="F125" s="70"/>
      <c r="G125" s="71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72"/>
      <c r="T125" s="73"/>
    </row>
    <row r="126" spans="1:21" ht="30.6" customHeight="1" x14ac:dyDescent="0.35">
      <c r="A126" s="74"/>
      <c r="B126" s="68" t="s">
        <v>128</v>
      </c>
      <c r="C126" s="69"/>
      <c r="D126" s="69"/>
      <c r="E126" s="70" t="s">
        <v>211</v>
      </c>
      <c r="F126" s="69">
        <v>250</v>
      </c>
      <c r="G126" s="75">
        <v>335.3</v>
      </c>
      <c r="H126" s="75">
        <v>9.2750000000000004</v>
      </c>
      <c r="I126" s="75">
        <v>9.6999999999999993</v>
      </c>
      <c r="J126" s="75">
        <v>52.75</v>
      </c>
      <c r="K126" s="75">
        <v>40.15</v>
      </c>
      <c r="L126" s="75">
        <v>0.2</v>
      </c>
      <c r="M126" s="75">
        <v>0.6</v>
      </c>
      <c r="N126" s="75">
        <v>0.3</v>
      </c>
      <c r="O126" s="75">
        <v>146.5</v>
      </c>
      <c r="P126" s="75">
        <v>57</v>
      </c>
      <c r="Q126" s="75">
        <v>215.25</v>
      </c>
      <c r="R126" s="75">
        <v>1.7000000000000002</v>
      </c>
      <c r="S126" s="72" t="s">
        <v>212</v>
      </c>
      <c r="T126" s="73"/>
    </row>
    <row r="127" spans="1:21" ht="30.6" customHeight="1" x14ac:dyDescent="0.35">
      <c r="A127" s="74"/>
      <c r="B127" s="69"/>
      <c r="C127" s="69"/>
      <c r="D127" s="69"/>
      <c r="E127" s="70" t="s">
        <v>182</v>
      </c>
      <c r="F127" s="69">
        <v>40</v>
      </c>
      <c r="G127" s="75">
        <v>104.68</v>
      </c>
      <c r="H127" s="75">
        <v>3</v>
      </c>
      <c r="I127" s="75">
        <v>1.1599999999999999</v>
      </c>
      <c r="J127" s="75">
        <v>20.560000000000002</v>
      </c>
      <c r="K127" s="75">
        <v>0</v>
      </c>
      <c r="L127" s="75">
        <v>1.2E-2</v>
      </c>
      <c r="M127" s="75">
        <v>0</v>
      </c>
      <c r="N127" s="75">
        <v>0.68</v>
      </c>
      <c r="O127" s="75">
        <v>7.6000000000000005</v>
      </c>
      <c r="P127" s="75">
        <v>5.2</v>
      </c>
      <c r="Q127" s="75">
        <v>26</v>
      </c>
      <c r="R127" s="75">
        <v>0.48</v>
      </c>
      <c r="S127" s="72" t="s">
        <v>183</v>
      </c>
      <c r="T127" s="73"/>
    </row>
    <row r="128" spans="1:21" ht="30.6" customHeight="1" x14ac:dyDescent="0.35">
      <c r="A128" s="74"/>
      <c r="B128" s="69"/>
      <c r="C128" s="69"/>
      <c r="D128" s="69"/>
      <c r="E128" s="70" t="s">
        <v>184</v>
      </c>
      <c r="F128" s="69">
        <v>20</v>
      </c>
      <c r="G128" s="75">
        <v>64.239999999999995</v>
      </c>
      <c r="H128" s="75">
        <v>4.3600000000000003</v>
      </c>
      <c r="I128" s="75">
        <v>5.2</v>
      </c>
      <c r="J128" s="75">
        <v>0</v>
      </c>
      <c r="K128" s="75">
        <v>31.200000000000003</v>
      </c>
      <c r="L128" s="75">
        <v>6.0000000000000001E-3</v>
      </c>
      <c r="M128" s="75">
        <v>5.6000000000000008E-2</v>
      </c>
      <c r="N128" s="75">
        <v>0.1</v>
      </c>
      <c r="O128" s="75">
        <v>154.88</v>
      </c>
      <c r="P128" s="75">
        <v>6.09</v>
      </c>
      <c r="Q128" s="75">
        <v>87</v>
      </c>
      <c r="R128" s="75">
        <v>0.17400000000000002</v>
      </c>
      <c r="S128" s="72" t="s">
        <v>185</v>
      </c>
      <c r="T128" s="73"/>
    </row>
    <row r="129" spans="1:20" ht="45" customHeight="1" x14ac:dyDescent="0.35">
      <c r="A129" s="74"/>
      <c r="B129" s="69"/>
      <c r="C129" s="69"/>
      <c r="D129" s="69"/>
      <c r="E129" s="89" t="s">
        <v>236</v>
      </c>
      <c r="F129" s="69">
        <v>65</v>
      </c>
      <c r="G129" s="75">
        <v>156</v>
      </c>
      <c r="H129" s="75">
        <v>2.6</v>
      </c>
      <c r="I129" s="75">
        <v>9.75</v>
      </c>
      <c r="J129" s="75">
        <v>14.3</v>
      </c>
      <c r="K129" s="75">
        <v>76.05</v>
      </c>
      <c r="L129" s="75">
        <v>5.8499999999999996E-2</v>
      </c>
      <c r="M129" s="75">
        <v>0</v>
      </c>
      <c r="N129" s="75">
        <v>7.1500000000000008E-2</v>
      </c>
      <c r="O129" s="75">
        <v>39</v>
      </c>
      <c r="P129" s="75">
        <v>13</v>
      </c>
      <c r="Q129" s="75">
        <v>83.2</v>
      </c>
      <c r="R129" s="75">
        <v>0.23399999999999999</v>
      </c>
      <c r="S129" s="72"/>
      <c r="T129" s="73"/>
    </row>
    <row r="130" spans="1:20" ht="30.6" customHeight="1" x14ac:dyDescent="0.35">
      <c r="A130" s="74"/>
      <c r="B130" s="69"/>
      <c r="C130" s="69"/>
      <c r="D130" s="69"/>
      <c r="E130" s="70" t="s">
        <v>143</v>
      </c>
      <c r="F130" s="69" t="s">
        <v>147</v>
      </c>
      <c r="G130" s="75">
        <v>62.38</v>
      </c>
      <c r="H130" s="75">
        <v>0.24</v>
      </c>
      <c r="I130" s="75">
        <v>0.06</v>
      </c>
      <c r="J130" s="75">
        <v>15.22</v>
      </c>
      <c r="K130" s="75">
        <v>0.12</v>
      </c>
      <c r="L130" s="75">
        <v>0</v>
      </c>
      <c r="M130" s="75">
        <v>1.1599999999999999</v>
      </c>
      <c r="N130" s="75">
        <v>0.02</v>
      </c>
      <c r="O130" s="75">
        <v>7.28</v>
      </c>
      <c r="P130" s="75">
        <v>4.5599999999999996</v>
      </c>
      <c r="Q130" s="75">
        <v>8.52</v>
      </c>
      <c r="R130" s="75">
        <v>0.8</v>
      </c>
      <c r="S130" s="72" t="s">
        <v>144</v>
      </c>
      <c r="T130" s="73"/>
    </row>
    <row r="131" spans="1:20" ht="30.6" customHeight="1" x14ac:dyDescent="0.35">
      <c r="A131" s="102" t="s">
        <v>119</v>
      </c>
      <c r="B131" s="107"/>
      <c r="C131" s="107"/>
      <c r="D131" s="107"/>
      <c r="E131" s="108"/>
      <c r="F131" s="66">
        <v>582</v>
      </c>
      <c r="G131" s="81">
        <v>722.6</v>
      </c>
      <c r="H131" s="81">
        <v>19.475000000000001</v>
      </c>
      <c r="I131" s="81">
        <v>25.869999999999997</v>
      </c>
      <c r="J131" s="81">
        <v>102.83</v>
      </c>
      <c r="K131" s="81">
        <v>147.51999999999998</v>
      </c>
      <c r="L131" s="81">
        <v>0.27650000000000002</v>
      </c>
      <c r="M131" s="81">
        <v>1.8159999999999998</v>
      </c>
      <c r="N131" s="81">
        <v>1.1715</v>
      </c>
      <c r="O131" s="81">
        <v>355.26</v>
      </c>
      <c r="P131" s="81">
        <v>85.850000000000009</v>
      </c>
      <c r="Q131" s="81">
        <v>419.96999999999997</v>
      </c>
      <c r="R131" s="81">
        <v>3.3879999999999999</v>
      </c>
      <c r="S131" s="72"/>
      <c r="T131" s="73"/>
    </row>
    <row r="132" spans="1:20" ht="30.6" hidden="1" customHeight="1" x14ac:dyDescent="0.35">
      <c r="A132" s="102" t="s">
        <v>120</v>
      </c>
      <c r="B132" s="103"/>
      <c r="C132" s="103"/>
      <c r="D132" s="79"/>
      <c r="E132" s="80"/>
      <c r="F132" s="66">
        <v>550</v>
      </c>
      <c r="G132" s="81" t="s">
        <v>283</v>
      </c>
      <c r="H132" s="81" t="s">
        <v>284</v>
      </c>
      <c r="I132" s="81" t="s">
        <v>285</v>
      </c>
      <c r="J132" s="81" t="s">
        <v>286</v>
      </c>
      <c r="K132" s="81"/>
      <c r="L132" s="81"/>
      <c r="M132" s="81"/>
      <c r="N132" s="81"/>
      <c r="O132" s="81"/>
      <c r="P132" s="81"/>
      <c r="Q132" s="81"/>
      <c r="R132" s="81"/>
      <c r="S132" s="72"/>
      <c r="T132" s="73"/>
    </row>
    <row r="133" spans="1:20" ht="30.6" customHeight="1" x14ac:dyDescent="0.35">
      <c r="A133" s="67">
        <v>1</v>
      </c>
      <c r="B133" s="68">
        <v>5</v>
      </c>
      <c r="C133" s="68" t="s">
        <v>14</v>
      </c>
      <c r="D133" s="69"/>
      <c r="E133" s="70"/>
      <c r="F133" s="69"/>
      <c r="G133" s="75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72"/>
      <c r="T133" s="73"/>
    </row>
    <row r="134" spans="1:20" ht="30.6" customHeight="1" x14ac:dyDescent="0.35">
      <c r="A134" s="74"/>
      <c r="B134" s="68" t="s">
        <v>128</v>
      </c>
      <c r="C134" s="69"/>
      <c r="D134" s="69"/>
      <c r="E134" s="70" t="s">
        <v>215</v>
      </c>
      <c r="F134" s="69">
        <v>100</v>
      </c>
      <c r="G134" s="75">
        <v>62.5</v>
      </c>
      <c r="H134" s="75">
        <v>0.77</v>
      </c>
      <c r="I134" s="75">
        <v>5.4</v>
      </c>
      <c r="J134" s="75">
        <v>2.7</v>
      </c>
      <c r="K134" s="75">
        <v>0</v>
      </c>
      <c r="L134" s="75">
        <v>0.03</v>
      </c>
      <c r="M134" s="75">
        <v>6.2</v>
      </c>
      <c r="N134" s="75">
        <v>0.67</v>
      </c>
      <c r="O134" s="75">
        <v>17.899999999999999</v>
      </c>
      <c r="P134" s="75">
        <v>13</v>
      </c>
      <c r="Q134" s="75">
        <v>32</v>
      </c>
      <c r="R134" s="75">
        <v>0.5</v>
      </c>
      <c r="S134" s="72" t="s">
        <v>216</v>
      </c>
      <c r="T134" s="73"/>
    </row>
    <row r="135" spans="1:20" ht="30.6" customHeight="1" x14ac:dyDescent="0.35">
      <c r="A135" s="74"/>
      <c r="B135" s="69"/>
      <c r="C135" s="69"/>
      <c r="D135" s="69"/>
      <c r="E135" s="70" t="s">
        <v>218</v>
      </c>
      <c r="F135" s="69" t="s">
        <v>295</v>
      </c>
      <c r="G135" s="75">
        <v>120.21000000000001</v>
      </c>
      <c r="H135" s="75">
        <v>2.5650000000000004</v>
      </c>
      <c r="I135" s="75">
        <v>6.57</v>
      </c>
      <c r="J135" s="75">
        <v>12.705</v>
      </c>
      <c r="K135" s="75">
        <v>144.01999999999998</v>
      </c>
      <c r="L135" s="75">
        <v>0.05</v>
      </c>
      <c r="M135" s="75">
        <v>4.75</v>
      </c>
      <c r="N135" s="75">
        <v>0.70500000000000007</v>
      </c>
      <c r="O135" s="75">
        <v>36.86</v>
      </c>
      <c r="P135" s="75">
        <v>22.48</v>
      </c>
      <c r="Q135" s="75">
        <v>60.72</v>
      </c>
      <c r="R135" s="75">
        <v>1.1700000000000002</v>
      </c>
      <c r="S135" s="72" t="s">
        <v>217</v>
      </c>
      <c r="T135" s="73"/>
    </row>
    <row r="136" spans="1:20" ht="30.6" customHeight="1" x14ac:dyDescent="0.35">
      <c r="A136" s="74"/>
      <c r="B136" s="69"/>
      <c r="C136" s="69"/>
      <c r="D136" s="69"/>
      <c r="E136" s="70" t="s">
        <v>237</v>
      </c>
      <c r="F136" s="69">
        <v>100</v>
      </c>
      <c r="G136" s="75">
        <v>175.00200000000001</v>
      </c>
      <c r="H136" s="75">
        <v>12.186999999999998</v>
      </c>
      <c r="I136" s="75">
        <v>10.29</v>
      </c>
      <c r="J136" s="75">
        <v>8.4109999999999996</v>
      </c>
      <c r="K136" s="75">
        <v>18.373999999999999</v>
      </c>
      <c r="L136" s="75">
        <v>0.105</v>
      </c>
      <c r="M136" s="75">
        <v>3.2059999999999995</v>
      </c>
      <c r="N136" s="75">
        <v>0.96199999999999986</v>
      </c>
      <c r="O136" s="75">
        <v>17.677999999999997</v>
      </c>
      <c r="P136" s="75">
        <v>35.582999999999991</v>
      </c>
      <c r="Q136" s="75">
        <v>109.00299999999999</v>
      </c>
      <c r="R136" s="75">
        <v>1.139</v>
      </c>
      <c r="S136" s="76" t="s">
        <v>238</v>
      </c>
      <c r="T136" s="73"/>
    </row>
    <row r="137" spans="1:20" ht="41.4" customHeight="1" x14ac:dyDescent="0.35">
      <c r="A137" s="74"/>
      <c r="B137" s="82"/>
      <c r="C137" s="82"/>
      <c r="D137" s="82"/>
      <c r="E137" s="89" t="s">
        <v>153</v>
      </c>
      <c r="F137" s="69">
        <v>180</v>
      </c>
      <c r="G137" s="75">
        <v>244.09800000000004</v>
      </c>
      <c r="H137" s="75">
        <v>8.9640000000000004</v>
      </c>
      <c r="I137" s="75">
        <v>5.6340000000000003</v>
      </c>
      <c r="J137" s="75">
        <v>39.384</v>
      </c>
      <c r="K137" s="75">
        <v>15.48</v>
      </c>
      <c r="L137" s="75">
        <v>0.23400000000000001</v>
      </c>
      <c r="M137" s="75">
        <v>0</v>
      </c>
      <c r="N137" s="75">
        <v>0.66600000000000004</v>
      </c>
      <c r="O137" s="75">
        <v>14.453999999999999</v>
      </c>
      <c r="P137" s="75">
        <v>131.54400000000001</v>
      </c>
      <c r="Q137" s="75">
        <v>197.37</v>
      </c>
      <c r="R137" s="75">
        <v>4.41</v>
      </c>
      <c r="S137" s="76" t="s">
        <v>152</v>
      </c>
      <c r="T137" s="73"/>
    </row>
    <row r="138" spans="1:20" ht="30.6" customHeight="1" x14ac:dyDescent="0.35">
      <c r="A138" s="74"/>
      <c r="B138" s="77"/>
      <c r="C138" s="77"/>
      <c r="D138" s="77"/>
      <c r="E138" s="70" t="s">
        <v>177</v>
      </c>
      <c r="F138" s="69">
        <v>200</v>
      </c>
      <c r="G138" s="75">
        <v>61.6</v>
      </c>
      <c r="H138" s="75">
        <v>0.06</v>
      </c>
      <c r="I138" s="75">
        <v>0</v>
      </c>
      <c r="J138" s="75">
        <v>15.34</v>
      </c>
      <c r="K138" s="75">
        <v>0.04</v>
      </c>
      <c r="L138" s="75">
        <v>0</v>
      </c>
      <c r="M138" s="75">
        <v>0</v>
      </c>
      <c r="N138" s="75">
        <v>0</v>
      </c>
      <c r="O138" s="75">
        <v>0.52</v>
      </c>
      <c r="P138" s="75">
        <v>0.06</v>
      </c>
      <c r="Q138" s="75">
        <v>0.2</v>
      </c>
      <c r="R138" s="75">
        <v>0.4</v>
      </c>
      <c r="S138" s="76" t="s">
        <v>178</v>
      </c>
      <c r="T138" s="73"/>
    </row>
    <row r="139" spans="1:20" ht="30.6" customHeight="1" x14ac:dyDescent="0.35">
      <c r="A139" s="74"/>
      <c r="B139" s="77"/>
      <c r="C139" s="77"/>
      <c r="D139" s="77"/>
      <c r="E139" s="70" t="s">
        <v>156</v>
      </c>
      <c r="F139" s="69">
        <v>40</v>
      </c>
      <c r="G139" s="75">
        <v>93.76</v>
      </c>
      <c r="H139" s="75">
        <v>3.04</v>
      </c>
      <c r="I139" s="75">
        <v>0.32000000000000006</v>
      </c>
      <c r="J139" s="75">
        <v>19.680000000000003</v>
      </c>
      <c r="K139" s="75">
        <v>0</v>
      </c>
      <c r="L139" s="75">
        <v>4.4000000000000004E-2</v>
      </c>
      <c r="M139" s="75">
        <v>0</v>
      </c>
      <c r="N139" s="75">
        <v>0.48</v>
      </c>
      <c r="O139" s="75">
        <v>8</v>
      </c>
      <c r="P139" s="75">
        <v>5.6000000000000005</v>
      </c>
      <c r="Q139" s="75">
        <v>26</v>
      </c>
      <c r="R139" s="75">
        <v>0.44000000000000006</v>
      </c>
      <c r="S139" s="76" t="s">
        <v>157</v>
      </c>
      <c r="T139" s="73"/>
    </row>
    <row r="140" spans="1:20" ht="30.6" customHeight="1" x14ac:dyDescent="0.35">
      <c r="A140" s="74"/>
      <c r="B140" s="77"/>
      <c r="C140" s="77"/>
      <c r="D140" s="77"/>
      <c r="E140" s="70" t="s">
        <v>158</v>
      </c>
      <c r="F140" s="69">
        <v>60</v>
      </c>
      <c r="G140" s="75">
        <v>161.93999999999997</v>
      </c>
      <c r="H140" s="75">
        <v>3.36</v>
      </c>
      <c r="I140" s="75">
        <v>0.66</v>
      </c>
      <c r="J140" s="75">
        <v>35.64</v>
      </c>
      <c r="K140" s="75">
        <v>0</v>
      </c>
      <c r="L140" s="75">
        <v>0.24</v>
      </c>
      <c r="M140" s="75">
        <v>0</v>
      </c>
      <c r="N140" s="75">
        <v>0.54</v>
      </c>
      <c r="O140" s="75">
        <v>13.799999999999999</v>
      </c>
      <c r="P140" s="75">
        <v>15</v>
      </c>
      <c r="Q140" s="75">
        <v>63.599999999999994</v>
      </c>
      <c r="R140" s="75">
        <v>1.8599999999999999</v>
      </c>
      <c r="S140" s="76" t="s">
        <v>159</v>
      </c>
      <c r="T140" s="73"/>
    </row>
    <row r="141" spans="1:20" ht="30.6" customHeight="1" x14ac:dyDescent="0.35">
      <c r="A141" s="102" t="s">
        <v>119</v>
      </c>
      <c r="B141" s="107"/>
      <c r="C141" s="107"/>
      <c r="D141" s="107"/>
      <c r="E141" s="108"/>
      <c r="F141" s="66">
        <v>940</v>
      </c>
      <c r="G141" s="81">
        <v>919.11</v>
      </c>
      <c r="H141" s="81">
        <v>30.945999999999994</v>
      </c>
      <c r="I141" s="81">
        <v>28.873999999999999</v>
      </c>
      <c r="J141" s="81">
        <v>133.86000000000001</v>
      </c>
      <c r="K141" s="81">
        <v>177.91399999999996</v>
      </c>
      <c r="L141" s="81">
        <v>0.70300000000000007</v>
      </c>
      <c r="M141" s="81">
        <v>14.155999999999999</v>
      </c>
      <c r="N141" s="81">
        <v>4.0229999999999997</v>
      </c>
      <c r="O141" s="81">
        <v>109.21199999999997</v>
      </c>
      <c r="P141" s="81">
        <v>223.267</v>
      </c>
      <c r="Q141" s="81">
        <v>488.89299999999992</v>
      </c>
      <c r="R141" s="81">
        <v>9.9190000000000005</v>
      </c>
      <c r="S141" s="72"/>
      <c r="T141" s="73"/>
    </row>
    <row r="142" spans="1:20" ht="30.6" hidden="1" customHeight="1" x14ac:dyDescent="0.35">
      <c r="A142" s="102" t="s">
        <v>120</v>
      </c>
      <c r="B142" s="103"/>
      <c r="C142" s="103"/>
      <c r="D142" s="79"/>
      <c r="E142" s="80"/>
      <c r="F142" s="66">
        <v>800</v>
      </c>
      <c r="G142" s="81" t="s">
        <v>287</v>
      </c>
      <c r="H142" s="81" t="s">
        <v>288</v>
      </c>
      <c r="I142" s="81" t="s">
        <v>289</v>
      </c>
      <c r="J142" s="81" t="s">
        <v>290</v>
      </c>
      <c r="K142" s="81"/>
      <c r="L142" s="81"/>
      <c r="M142" s="81"/>
      <c r="N142" s="81"/>
      <c r="O142" s="81"/>
      <c r="P142" s="81"/>
      <c r="Q142" s="81"/>
      <c r="R142" s="81"/>
      <c r="S142" s="72"/>
      <c r="T142" s="73"/>
    </row>
    <row r="143" spans="1:20" ht="30.6" customHeight="1" x14ac:dyDescent="0.35">
      <c r="A143" s="67">
        <v>1</v>
      </c>
      <c r="B143" s="68">
        <v>5</v>
      </c>
      <c r="C143" s="85" t="s">
        <v>113</v>
      </c>
      <c r="D143" s="77"/>
      <c r="E143" s="70"/>
      <c r="F143" s="69"/>
      <c r="G143" s="75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72"/>
      <c r="T143" s="73"/>
    </row>
    <row r="144" spans="1:20" ht="30.6" customHeight="1" x14ac:dyDescent="0.35">
      <c r="A144" s="74"/>
      <c r="B144" s="68" t="s">
        <v>128</v>
      </c>
      <c r="C144" s="77"/>
      <c r="D144" s="77"/>
      <c r="E144" s="70" t="s">
        <v>219</v>
      </c>
      <c r="F144" s="69">
        <v>80</v>
      </c>
      <c r="G144" s="75">
        <v>207.45600000000002</v>
      </c>
      <c r="H144" s="75">
        <v>5.944</v>
      </c>
      <c r="I144" s="75">
        <v>9.9200000000000017</v>
      </c>
      <c r="J144" s="75">
        <v>23.6</v>
      </c>
      <c r="K144" s="75">
        <v>84</v>
      </c>
      <c r="L144" s="75">
        <v>5.6000000000000008E-2</v>
      </c>
      <c r="M144" s="75">
        <v>0.84000000000000008</v>
      </c>
      <c r="N144" s="75">
        <v>2.536</v>
      </c>
      <c r="O144" s="75">
        <v>72.496000000000009</v>
      </c>
      <c r="P144" s="75">
        <v>17.975999999999999</v>
      </c>
      <c r="Q144" s="75">
        <v>134.43199999999999</v>
      </c>
      <c r="R144" s="75">
        <v>1.3440000000000001</v>
      </c>
      <c r="S144" s="72" t="s">
        <v>220</v>
      </c>
      <c r="T144" s="73"/>
    </row>
    <row r="145" spans="1:21" ht="30.6" customHeight="1" x14ac:dyDescent="0.35">
      <c r="A145" s="74"/>
      <c r="B145" s="77"/>
      <c r="C145" s="77"/>
      <c r="D145" s="77"/>
      <c r="E145" s="70" t="s">
        <v>221</v>
      </c>
      <c r="F145" s="69">
        <v>100</v>
      </c>
      <c r="G145" s="75">
        <v>84.22</v>
      </c>
      <c r="H145" s="75">
        <v>3.76</v>
      </c>
      <c r="I145" s="75">
        <v>0.14000000000000001</v>
      </c>
      <c r="J145" s="75">
        <v>16.98</v>
      </c>
      <c r="K145" s="75">
        <v>3.06</v>
      </c>
      <c r="L145" s="75">
        <v>0.01</v>
      </c>
      <c r="M145" s="75">
        <v>24</v>
      </c>
      <c r="N145" s="75">
        <v>0</v>
      </c>
      <c r="O145" s="75">
        <v>37.950000000000003</v>
      </c>
      <c r="P145" s="75">
        <v>11.29</v>
      </c>
      <c r="Q145" s="75">
        <v>20.61</v>
      </c>
      <c r="R145" s="75">
        <v>0.46</v>
      </c>
      <c r="S145" s="72" t="s">
        <v>222</v>
      </c>
      <c r="T145" s="73"/>
    </row>
    <row r="146" spans="1:21" ht="30.6" customHeight="1" x14ac:dyDescent="0.35">
      <c r="A146" s="74"/>
      <c r="B146" s="69"/>
      <c r="C146" s="69"/>
      <c r="D146" s="69"/>
      <c r="E146" s="70" t="s">
        <v>195</v>
      </c>
      <c r="F146" s="69">
        <v>200</v>
      </c>
      <c r="G146" s="75">
        <v>104.4</v>
      </c>
      <c r="H146" s="75">
        <v>0.38</v>
      </c>
      <c r="I146" s="75">
        <v>0</v>
      </c>
      <c r="J146" s="75">
        <v>25.72</v>
      </c>
      <c r="K146" s="75">
        <v>12</v>
      </c>
      <c r="L146" s="75">
        <v>0</v>
      </c>
      <c r="M146" s="75">
        <v>0.02</v>
      </c>
      <c r="N146" s="75">
        <v>0</v>
      </c>
      <c r="O146" s="75">
        <v>40</v>
      </c>
      <c r="P146" s="75">
        <v>1.68</v>
      </c>
      <c r="Q146" s="75">
        <v>3.44</v>
      </c>
      <c r="R146" s="75">
        <v>0.1</v>
      </c>
      <c r="S146" s="72" t="s">
        <v>196</v>
      </c>
      <c r="T146" s="73"/>
    </row>
    <row r="147" spans="1:21" ht="30.6" customHeight="1" x14ac:dyDescent="0.35">
      <c r="A147" s="102" t="s">
        <v>119</v>
      </c>
      <c r="B147" s="107"/>
      <c r="C147" s="107"/>
      <c r="D147" s="107"/>
      <c r="E147" s="108"/>
      <c r="F147" s="66">
        <v>380</v>
      </c>
      <c r="G147" s="81">
        <v>396.07600000000002</v>
      </c>
      <c r="H147" s="81">
        <v>10.084</v>
      </c>
      <c r="I147" s="81">
        <v>10.060000000000002</v>
      </c>
      <c r="J147" s="81">
        <v>66.300000000000011</v>
      </c>
      <c r="K147" s="81">
        <v>99.06</v>
      </c>
      <c r="L147" s="81">
        <v>6.6000000000000003E-2</v>
      </c>
      <c r="M147" s="81">
        <v>24.86</v>
      </c>
      <c r="N147" s="81">
        <v>2.536</v>
      </c>
      <c r="O147" s="81">
        <v>150.44600000000003</v>
      </c>
      <c r="P147" s="81">
        <v>30.945999999999998</v>
      </c>
      <c r="Q147" s="81">
        <v>158.482</v>
      </c>
      <c r="R147" s="81">
        <v>1.9040000000000001</v>
      </c>
      <c r="S147" s="72"/>
      <c r="T147" s="73"/>
    </row>
    <row r="148" spans="1:21" ht="30.6" hidden="1" customHeight="1" x14ac:dyDescent="0.35">
      <c r="A148" s="102" t="s">
        <v>120</v>
      </c>
      <c r="B148" s="103"/>
      <c r="C148" s="103"/>
      <c r="D148" s="79"/>
      <c r="E148" s="80"/>
      <c r="F148" s="66">
        <v>350</v>
      </c>
      <c r="G148" s="81" t="s">
        <v>291</v>
      </c>
      <c r="H148" s="81" t="s">
        <v>292</v>
      </c>
      <c r="I148" s="81" t="s">
        <v>293</v>
      </c>
      <c r="J148" s="81" t="s">
        <v>294</v>
      </c>
      <c r="K148" s="81"/>
      <c r="L148" s="81"/>
      <c r="M148" s="81"/>
      <c r="N148" s="81"/>
      <c r="O148" s="81"/>
      <c r="P148" s="81"/>
      <c r="Q148" s="81"/>
      <c r="R148" s="81"/>
      <c r="S148" s="72"/>
      <c r="T148" s="73"/>
    </row>
    <row r="149" spans="1:21" ht="30.6" customHeight="1" x14ac:dyDescent="0.35">
      <c r="A149" s="109" t="s">
        <v>129</v>
      </c>
      <c r="B149" s="110"/>
      <c r="C149" s="110"/>
      <c r="D149" s="110"/>
      <c r="E149" s="111"/>
      <c r="F149" s="66">
        <v>1902</v>
      </c>
      <c r="G149" s="81">
        <v>2037.7860000000001</v>
      </c>
      <c r="H149" s="81">
        <v>60.504999999999995</v>
      </c>
      <c r="I149" s="81">
        <v>64.804000000000002</v>
      </c>
      <c r="J149" s="81">
        <v>302.99</v>
      </c>
      <c r="K149" s="81">
        <v>424.49399999999991</v>
      </c>
      <c r="L149" s="81">
        <v>1.0455000000000001</v>
      </c>
      <c r="M149" s="81">
        <v>40.832000000000001</v>
      </c>
      <c r="N149" s="81">
        <v>7.7304999999999993</v>
      </c>
      <c r="O149" s="81">
        <v>614.91800000000001</v>
      </c>
      <c r="P149" s="81">
        <v>340.06299999999999</v>
      </c>
      <c r="Q149" s="81">
        <v>1067.3449999999998</v>
      </c>
      <c r="R149" s="81">
        <v>15.211</v>
      </c>
      <c r="S149" s="72"/>
      <c r="T149" s="73"/>
    </row>
    <row r="150" spans="1:21" ht="30.6" hidden="1" customHeight="1" x14ac:dyDescent="0.35">
      <c r="A150" s="109" t="s">
        <v>122</v>
      </c>
      <c r="B150" s="110"/>
      <c r="C150" s="110"/>
      <c r="D150" s="110"/>
      <c r="E150" s="111"/>
      <c r="F150" s="66">
        <v>1700</v>
      </c>
      <c r="G150" s="81" t="s">
        <v>297</v>
      </c>
      <c r="H150" s="81" t="s">
        <v>298</v>
      </c>
      <c r="I150" s="81" t="s">
        <v>299</v>
      </c>
      <c r="J150" s="81" t="s">
        <v>300</v>
      </c>
      <c r="K150" s="81"/>
      <c r="L150" s="81"/>
      <c r="M150" s="81"/>
      <c r="N150" s="81"/>
      <c r="O150" s="81"/>
      <c r="P150" s="81"/>
      <c r="Q150" s="81"/>
      <c r="R150" s="81"/>
      <c r="S150" s="72"/>
      <c r="T150" s="73"/>
    </row>
    <row r="151" spans="1:21" ht="30.6" customHeight="1" x14ac:dyDescent="0.35">
      <c r="A151" s="86"/>
      <c r="B151" s="104" t="s">
        <v>139</v>
      </c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6"/>
    </row>
    <row r="152" spans="1:21" ht="30.6" customHeight="1" x14ac:dyDescent="0.35">
      <c r="A152" s="86"/>
      <c r="B152" s="104" t="s">
        <v>282</v>
      </c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6"/>
    </row>
    <row r="153" spans="1:21" ht="30.6" customHeight="1" x14ac:dyDescent="0.35">
      <c r="A153" s="86"/>
      <c r="B153" s="98" t="s">
        <v>111</v>
      </c>
      <c r="C153" s="98" t="s">
        <v>110</v>
      </c>
      <c r="D153" s="64" t="s">
        <v>112</v>
      </c>
      <c r="E153" s="100" t="s">
        <v>0</v>
      </c>
      <c r="F153" s="100" t="s">
        <v>117</v>
      </c>
      <c r="G153" s="101" t="s">
        <v>2</v>
      </c>
      <c r="H153" s="100" t="s">
        <v>1</v>
      </c>
      <c r="I153" s="100"/>
      <c r="J153" s="100"/>
      <c r="K153" s="100" t="s">
        <v>3</v>
      </c>
      <c r="L153" s="100"/>
      <c r="M153" s="100"/>
      <c r="N153" s="100"/>
      <c r="O153" s="100" t="s">
        <v>4</v>
      </c>
      <c r="P153" s="100"/>
      <c r="Q153" s="100"/>
      <c r="R153" s="100"/>
      <c r="S153" s="98" t="s">
        <v>115</v>
      </c>
      <c r="T153" s="87"/>
      <c r="U153" s="88"/>
    </row>
    <row r="154" spans="1:21" ht="42.6" customHeight="1" x14ac:dyDescent="0.35">
      <c r="A154" s="86"/>
      <c r="B154" s="99"/>
      <c r="C154" s="99"/>
      <c r="D154" s="65"/>
      <c r="E154" s="100"/>
      <c r="F154" s="100"/>
      <c r="G154" s="101"/>
      <c r="H154" s="66" t="s">
        <v>5</v>
      </c>
      <c r="I154" s="66" t="s">
        <v>6</v>
      </c>
      <c r="J154" s="66" t="s">
        <v>7</v>
      </c>
      <c r="K154" s="66" t="s">
        <v>9</v>
      </c>
      <c r="L154" s="66" t="s">
        <v>91</v>
      </c>
      <c r="M154" s="66" t="s">
        <v>8</v>
      </c>
      <c r="N154" s="66" t="s">
        <v>10</v>
      </c>
      <c r="O154" s="66" t="s">
        <v>11</v>
      </c>
      <c r="P154" s="66" t="s">
        <v>12</v>
      </c>
      <c r="Q154" s="66" t="s">
        <v>92</v>
      </c>
      <c r="R154" s="66" t="s">
        <v>13</v>
      </c>
      <c r="S154" s="99"/>
      <c r="T154" s="87"/>
      <c r="U154" s="88"/>
    </row>
    <row r="155" spans="1:21" ht="30.6" customHeight="1" x14ac:dyDescent="0.35">
      <c r="A155" s="67">
        <v>1</v>
      </c>
      <c r="B155" s="68">
        <v>6</v>
      </c>
      <c r="C155" s="68" t="s">
        <v>254</v>
      </c>
      <c r="D155" s="69"/>
      <c r="E155" s="89"/>
      <c r="F155" s="70"/>
      <c r="G155" s="71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72"/>
      <c r="T155" s="73"/>
    </row>
    <row r="156" spans="1:21" ht="45" customHeight="1" x14ac:dyDescent="0.35">
      <c r="A156" s="74"/>
      <c r="B156" s="68" t="s">
        <v>118</v>
      </c>
      <c r="C156" s="69"/>
      <c r="D156" s="69"/>
      <c r="E156" s="89" t="s">
        <v>223</v>
      </c>
      <c r="F156" s="69" t="s">
        <v>295</v>
      </c>
      <c r="G156" s="75">
        <v>317.22000000000003</v>
      </c>
      <c r="H156" s="75">
        <v>9.83</v>
      </c>
      <c r="I156" s="75">
        <v>12.155000000000001</v>
      </c>
      <c r="J156" s="75">
        <v>43.87</v>
      </c>
      <c r="K156" s="75">
        <v>43.5</v>
      </c>
      <c r="L156" s="75">
        <v>0.20100000000000001</v>
      </c>
      <c r="M156" s="75">
        <v>0.65</v>
      </c>
      <c r="N156" s="75">
        <v>0.97499999999999998</v>
      </c>
      <c r="O156" s="75">
        <v>158.62</v>
      </c>
      <c r="P156" s="75">
        <v>7.6749999999999998</v>
      </c>
      <c r="Q156" s="75">
        <v>257.36</v>
      </c>
      <c r="R156" s="75">
        <v>1.8517000000000001</v>
      </c>
      <c r="S156" s="72" t="s">
        <v>181</v>
      </c>
      <c r="T156" s="73"/>
    </row>
    <row r="157" spans="1:21" ht="30.6" customHeight="1" x14ac:dyDescent="0.35">
      <c r="A157" s="74"/>
      <c r="B157" s="69"/>
      <c r="C157" s="69"/>
      <c r="D157" s="69"/>
      <c r="E157" s="70" t="s">
        <v>230</v>
      </c>
      <c r="F157" s="69" t="s">
        <v>308</v>
      </c>
      <c r="G157" s="75">
        <v>123.04400000000001</v>
      </c>
      <c r="H157" s="75">
        <v>2.7720000000000002</v>
      </c>
      <c r="I157" s="75">
        <v>4.9600000000000009</v>
      </c>
      <c r="J157" s="75">
        <v>19.771999999999998</v>
      </c>
      <c r="K157" s="75">
        <v>8.4</v>
      </c>
      <c r="L157" s="75">
        <v>6.4000000000000001E-2</v>
      </c>
      <c r="M157" s="75">
        <v>0.5</v>
      </c>
      <c r="N157" s="75">
        <v>1.1000000000000001</v>
      </c>
      <c r="O157" s="75">
        <v>11.06</v>
      </c>
      <c r="P157" s="75">
        <v>14.559999999999999</v>
      </c>
      <c r="Q157" s="75">
        <v>53.415999999999997</v>
      </c>
      <c r="R157" s="75">
        <v>0.67800000000000005</v>
      </c>
      <c r="S157" s="72" t="s">
        <v>225</v>
      </c>
      <c r="T157" s="73"/>
    </row>
    <row r="158" spans="1:21" ht="30.6" customHeight="1" x14ac:dyDescent="0.35">
      <c r="A158" s="74"/>
      <c r="B158" s="69"/>
      <c r="C158" s="69"/>
      <c r="D158" s="69"/>
      <c r="E158" s="70" t="s">
        <v>188</v>
      </c>
      <c r="F158" s="69">
        <v>150</v>
      </c>
      <c r="G158" s="75">
        <v>142.35000000000002</v>
      </c>
      <c r="H158" s="75">
        <v>2.4000000000000004</v>
      </c>
      <c r="I158" s="75">
        <v>0.75</v>
      </c>
      <c r="J158" s="75">
        <v>31.5</v>
      </c>
      <c r="K158" s="75">
        <v>0</v>
      </c>
      <c r="L158" s="75">
        <v>0.06</v>
      </c>
      <c r="M158" s="75">
        <v>15</v>
      </c>
      <c r="N158" s="75">
        <v>0.60000000000000009</v>
      </c>
      <c r="O158" s="75">
        <v>12</v>
      </c>
      <c r="P158" s="75">
        <v>63</v>
      </c>
      <c r="Q158" s="75">
        <v>42</v>
      </c>
      <c r="R158" s="75">
        <v>0.89999999999999991</v>
      </c>
      <c r="S158" s="72" t="s">
        <v>145</v>
      </c>
      <c r="T158" s="73"/>
    </row>
    <row r="159" spans="1:21" ht="30.6" customHeight="1" x14ac:dyDescent="0.35">
      <c r="A159" s="74"/>
      <c r="B159" s="69"/>
      <c r="C159" s="69"/>
      <c r="D159" s="69"/>
      <c r="E159" s="70" t="s">
        <v>170</v>
      </c>
      <c r="F159" s="69">
        <v>200</v>
      </c>
      <c r="G159" s="75">
        <v>61.24</v>
      </c>
      <c r="H159" s="75">
        <v>0.18</v>
      </c>
      <c r="I159" s="75">
        <v>0.04</v>
      </c>
      <c r="J159" s="75">
        <v>15.04</v>
      </c>
      <c r="K159" s="75">
        <v>0.04</v>
      </c>
      <c r="L159" s="75">
        <v>0</v>
      </c>
      <c r="M159" s="75">
        <v>0.04</v>
      </c>
      <c r="N159" s="75">
        <v>0</v>
      </c>
      <c r="O159" s="75">
        <v>4.8</v>
      </c>
      <c r="P159" s="75">
        <v>3.82</v>
      </c>
      <c r="Q159" s="75">
        <v>7.18</v>
      </c>
      <c r="R159" s="75">
        <v>0.76</v>
      </c>
      <c r="S159" s="76" t="s">
        <v>171</v>
      </c>
      <c r="T159" s="73"/>
    </row>
    <row r="160" spans="1:21" ht="30.6" customHeight="1" x14ac:dyDescent="0.35">
      <c r="A160" s="102" t="s">
        <v>119</v>
      </c>
      <c r="B160" s="107"/>
      <c r="C160" s="107"/>
      <c r="D160" s="107"/>
      <c r="E160" s="108"/>
      <c r="F160" s="66">
        <v>670</v>
      </c>
      <c r="G160" s="81">
        <v>643.85400000000004</v>
      </c>
      <c r="H160" s="81">
        <v>15.182</v>
      </c>
      <c r="I160" s="81">
        <v>17.905000000000001</v>
      </c>
      <c r="J160" s="81">
        <v>110.18199999999999</v>
      </c>
      <c r="K160" s="81">
        <v>51.94</v>
      </c>
      <c r="L160" s="81">
        <v>0.32500000000000001</v>
      </c>
      <c r="M160" s="81">
        <v>16.189999999999998</v>
      </c>
      <c r="N160" s="81">
        <v>2.6750000000000003</v>
      </c>
      <c r="O160" s="81">
        <v>186.48000000000002</v>
      </c>
      <c r="P160" s="81">
        <v>89.054999999999993</v>
      </c>
      <c r="Q160" s="81">
        <v>359.95600000000002</v>
      </c>
      <c r="R160" s="81">
        <v>4.1897000000000002</v>
      </c>
      <c r="S160" s="72"/>
      <c r="T160" s="73"/>
    </row>
    <row r="161" spans="1:20" ht="30.6" hidden="1" customHeight="1" x14ac:dyDescent="0.35">
      <c r="A161" s="102" t="s">
        <v>120</v>
      </c>
      <c r="B161" s="103"/>
      <c r="C161" s="103"/>
      <c r="D161" s="79"/>
      <c r="E161" s="80"/>
      <c r="F161" s="66">
        <v>550</v>
      </c>
      <c r="G161" s="81" t="s">
        <v>283</v>
      </c>
      <c r="H161" s="81" t="s">
        <v>284</v>
      </c>
      <c r="I161" s="81" t="s">
        <v>285</v>
      </c>
      <c r="J161" s="81" t="s">
        <v>286</v>
      </c>
      <c r="K161" s="81"/>
      <c r="L161" s="81"/>
      <c r="M161" s="81"/>
      <c r="N161" s="81"/>
      <c r="O161" s="81"/>
      <c r="P161" s="81"/>
      <c r="Q161" s="81"/>
      <c r="R161" s="81"/>
      <c r="S161" s="72"/>
      <c r="T161" s="73"/>
    </row>
    <row r="162" spans="1:20" ht="30.6" customHeight="1" x14ac:dyDescent="0.35">
      <c r="A162" s="67">
        <v>1</v>
      </c>
      <c r="B162" s="68">
        <v>6</v>
      </c>
      <c r="C162" s="68" t="s">
        <v>14</v>
      </c>
      <c r="D162" s="69"/>
      <c r="E162" s="70"/>
      <c r="F162" s="69"/>
      <c r="G162" s="75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72"/>
      <c r="T162" s="73"/>
    </row>
    <row r="163" spans="1:20" ht="30.6" customHeight="1" x14ac:dyDescent="0.35">
      <c r="A163" s="74"/>
      <c r="B163" s="68" t="s">
        <v>118</v>
      </c>
      <c r="C163" s="69"/>
      <c r="D163" s="69"/>
      <c r="E163" s="70" t="s">
        <v>172</v>
      </c>
      <c r="F163" s="69">
        <v>100</v>
      </c>
      <c r="G163" s="75">
        <v>59.06</v>
      </c>
      <c r="H163" s="75">
        <v>0.72</v>
      </c>
      <c r="I163" s="75">
        <v>5.38</v>
      </c>
      <c r="J163" s="75">
        <v>1.94</v>
      </c>
      <c r="K163" s="75">
        <v>13.11</v>
      </c>
      <c r="L163" s="75">
        <v>0.03</v>
      </c>
      <c r="M163" s="75">
        <v>8.0299999999999994</v>
      </c>
      <c r="N163" s="75">
        <v>0.69</v>
      </c>
      <c r="O163" s="75">
        <v>21.11</v>
      </c>
      <c r="P163" s="75">
        <v>15</v>
      </c>
      <c r="Q163" s="75">
        <v>30.5</v>
      </c>
      <c r="R163" s="75">
        <v>0.51</v>
      </c>
      <c r="S163" s="72" t="s">
        <v>173</v>
      </c>
      <c r="T163" s="73"/>
    </row>
    <row r="164" spans="1:20" ht="30.6" customHeight="1" x14ac:dyDescent="0.35">
      <c r="A164" s="74"/>
      <c r="B164" s="69"/>
      <c r="C164" s="69"/>
      <c r="D164" s="69"/>
      <c r="E164" s="70" t="s">
        <v>239</v>
      </c>
      <c r="F164" s="69" t="s">
        <v>295</v>
      </c>
      <c r="G164" s="75">
        <v>152.67500000000001</v>
      </c>
      <c r="H164" s="75">
        <v>4.3250000000000002</v>
      </c>
      <c r="I164" s="75">
        <v>3.6749999999999998</v>
      </c>
      <c r="J164" s="75">
        <v>25.575000000000003</v>
      </c>
      <c r="K164" s="75">
        <v>154.07500000000002</v>
      </c>
      <c r="L164" s="75">
        <v>0.05</v>
      </c>
      <c r="M164" s="75">
        <v>1.75</v>
      </c>
      <c r="N164" s="75">
        <v>0.97500000000000009</v>
      </c>
      <c r="O164" s="75">
        <v>17.875</v>
      </c>
      <c r="P164" s="75">
        <v>12.25</v>
      </c>
      <c r="Q164" s="75">
        <v>48.5</v>
      </c>
      <c r="R164" s="75">
        <v>0.875</v>
      </c>
      <c r="S164" s="72" t="s">
        <v>240</v>
      </c>
      <c r="T164" s="73"/>
    </row>
    <row r="165" spans="1:20" ht="30.6" customHeight="1" x14ac:dyDescent="0.35">
      <c r="A165" s="74"/>
      <c r="B165" s="69"/>
      <c r="C165" s="69"/>
      <c r="D165" s="69"/>
      <c r="E165" s="70" t="s">
        <v>241</v>
      </c>
      <c r="F165" s="69">
        <v>100</v>
      </c>
      <c r="G165" s="75">
        <v>292.2</v>
      </c>
      <c r="H165" s="75">
        <v>15.28</v>
      </c>
      <c r="I165" s="75">
        <v>21.2</v>
      </c>
      <c r="J165" s="75">
        <v>10.07</v>
      </c>
      <c r="K165" s="75">
        <v>19.16</v>
      </c>
      <c r="L165" s="75">
        <v>0.47</v>
      </c>
      <c r="M165" s="75">
        <v>11.72</v>
      </c>
      <c r="N165" s="75">
        <v>0.82</v>
      </c>
      <c r="O165" s="75">
        <v>76.37</v>
      </c>
      <c r="P165" s="75">
        <v>14.94</v>
      </c>
      <c r="Q165" s="75">
        <v>207.02</v>
      </c>
      <c r="R165" s="75">
        <v>2.63</v>
      </c>
      <c r="S165" s="72" t="s">
        <v>242</v>
      </c>
      <c r="T165" s="73"/>
    </row>
    <row r="166" spans="1:20" ht="30.6" customHeight="1" x14ac:dyDescent="0.35">
      <c r="A166" s="74"/>
      <c r="B166" s="82"/>
      <c r="C166" s="82"/>
      <c r="D166" s="82"/>
      <c r="E166" s="70" t="s">
        <v>153</v>
      </c>
      <c r="F166" s="69">
        <v>180</v>
      </c>
      <c r="G166" s="75">
        <v>244.09800000000004</v>
      </c>
      <c r="H166" s="75">
        <v>8.9640000000000004</v>
      </c>
      <c r="I166" s="75">
        <v>5.6340000000000003</v>
      </c>
      <c r="J166" s="75">
        <v>39.384</v>
      </c>
      <c r="K166" s="75">
        <v>15.48</v>
      </c>
      <c r="L166" s="75">
        <v>0.23400000000000001</v>
      </c>
      <c r="M166" s="75">
        <v>0</v>
      </c>
      <c r="N166" s="75">
        <v>0.66600000000000004</v>
      </c>
      <c r="O166" s="75">
        <v>14.453999999999999</v>
      </c>
      <c r="P166" s="75">
        <v>131.54400000000001</v>
      </c>
      <c r="Q166" s="75">
        <v>197.37</v>
      </c>
      <c r="R166" s="75">
        <v>4.41</v>
      </c>
      <c r="S166" s="72" t="s">
        <v>152</v>
      </c>
      <c r="T166" s="73"/>
    </row>
    <row r="167" spans="1:20" ht="30.6" customHeight="1" x14ac:dyDescent="0.35">
      <c r="A167" s="74"/>
      <c r="B167" s="77"/>
      <c r="C167" s="77"/>
      <c r="D167" s="77"/>
      <c r="E167" s="70" t="s">
        <v>154</v>
      </c>
      <c r="F167" s="69">
        <v>200</v>
      </c>
      <c r="G167" s="75">
        <v>66.64</v>
      </c>
      <c r="H167" s="75">
        <v>0.18</v>
      </c>
      <c r="I167" s="75">
        <v>0.08</v>
      </c>
      <c r="J167" s="75">
        <v>16.3</v>
      </c>
      <c r="K167" s="75">
        <v>2.04</v>
      </c>
      <c r="L167" s="75">
        <v>0</v>
      </c>
      <c r="M167" s="75">
        <v>16</v>
      </c>
      <c r="N167" s="75">
        <v>0</v>
      </c>
      <c r="O167" s="75">
        <v>6.78</v>
      </c>
      <c r="P167" s="75">
        <v>5.4</v>
      </c>
      <c r="Q167" s="75">
        <v>5.74</v>
      </c>
      <c r="R167" s="75">
        <v>0.28000000000000003</v>
      </c>
      <c r="S167" s="72" t="s">
        <v>155</v>
      </c>
      <c r="T167" s="73"/>
    </row>
    <row r="168" spans="1:20" ht="30.6" customHeight="1" x14ac:dyDescent="0.35">
      <c r="A168" s="74"/>
      <c r="B168" s="77"/>
      <c r="C168" s="77"/>
      <c r="D168" s="77"/>
      <c r="E168" s="70" t="s">
        <v>156</v>
      </c>
      <c r="F168" s="69">
        <v>40</v>
      </c>
      <c r="G168" s="75">
        <v>93.76</v>
      </c>
      <c r="H168" s="75">
        <v>3.04</v>
      </c>
      <c r="I168" s="75">
        <v>0.32000000000000006</v>
      </c>
      <c r="J168" s="75">
        <v>19.680000000000003</v>
      </c>
      <c r="K168" s="75">
        <v>0</v>
      </c>
      <c r="L168" s="75">
        <v>4.4000000000000004E-2</v>
      </c>
      <c r="M168" s="75">
        <v>0</v>
      </c>
      <c r="N168" s="75">
        <v>0.48</v>
      </c>
      <c r="O168" s="75">
        <v>8</v>
      </c>
      <c r="P168" s="75">
        <v>5.6000000000000005</v>
      </c>
      <c r="Q168" s="75">
        <v>26</v>
      </c>
      <c r="R168" s="75">
        <v>0.44000000000000006</v>
      </c>
      <c r="S168" s="72" t="s">
        <v>157</v>
      </c>
      <c r="T168" s="73"/>
    </row>
    <row r="169" spans="1:20" ht="30.6" customHeight="1" x14ac:dyDescent="0.35">
      <c r="A169" s="74"/>
      <c r="B169" s="77"/>
      <c r="C169" s="77"/>
      <c r="D169" s="77"/>
      <c r="E169" s="70" t="s">
        <v>158</v>
      </c>
      <c r="F169" s="69">
        <v>60</v>
      </c>
      <c r="G169" s="75">
        <v>161.93999999999997</v>
      </c>
      <c r="H169" s="75">
        <v>3.36</v>
      </c>
      <c r="I169" s="75">
        <v>0.66</v>
      </c>
      <c r="J169" s="75">
        <v>35.64</v>
      </c>
      <c r="K169" s="75">
        <v>0</v>
      </c>
      <c r="L169" s="75">
        <v>0.24</v>
      </c>
      <c r="M169" s="75">
        <v>0</v>
      </c>
      <c r="N169" s="75">
        <v>0.54</v>
      </c>
      <c r="O169" s="75">
        <v>13.799999999999999</v>
      </c>
      <c r="P169" s="75">
        <v>15</v>
      </c>
      <c r="Q169" s="75">
        <v>63.599999999999994</v>
      </c>
      <c r="R169" s="75">
        <v>1.8599999999999999</v>
      </c>
      <c r="S169" s="72" t="s">
        <v>159</v>
      </c>
      <c r="T169" s="73"/>
    </row>
    <row r="170" spans="1:20" ht="30.6" customHeight="1" x14ac:dyDescent="0.35">
      <c r="A170" s="102" t="s">
        <v>119</v>
      </c>
      <c r="B170" s="107"/>
      <c r="C170" s="107"/>
      <c r="D170" s="107"/>
      <c r="E170" s="108"/>
      <c r="F170" s="66">
        <v>940</v>
      </c>
      <c r="G170" s="81">
        <v>1070.373</v>
      </c>
      <c r="H170" s="81">
        <v>35.869</v>
      </c>
      <c r="I170" s="81">
        <v>36.948999999999991</v>
      </c>
      <c r="J170" s="81">
        <v>148.589</v>
      </c>
      <c r="K170" s="81">
        <v>203.86499999999998</v>
      </c>
      <c r="L170" s="81">
        <v>1.0680000000000001</v>
      </c>
      <c r="M170" s="81">
        <v>37.5</v>
      </c>
      <c r="N170" s="81">
        <v>4.1709999999999994</v>
      </c>
      <c r="O170" s="81">
        <v>158.38900000000001</v>
      </c>
      <c r="P170" s="81">
        <v>199.73400000000001</v>
      </c>
      <c r="Q170" s="81">
        <v>578.73</v>
      </c>
      <c r="R170" s="81">
        <v>11.004999999999999</v>
      </c>
      <c r="S170" s="72"/>
      <c r="T170" s="73"/>
    </row>
    <row r="171" spans="1:20" ht="30.6" hidden="1" customHeight="1" x14ac:dyDescent="0.35">
      <c r="A171" s="102" t="s">
        <v>120</v>
      </c>
      <c r="B171" s="103"/>
      <c r="C171" s="103"/>
      <c r="D171" s="79"/>
      <c r="E171" s="80"/>
      <c r="F171" s="66">
        <v>800</v>
      </c>
      <c r="G171" s="81" t="s">
        <v>287</v>
      </c>
      <c r="H171" s="81" t="s">
        <v>288</v>
      </c>
      <c r="I171" s="81" t="s">
        <v>289</v>
      </c>
      <c r="J171" s="81" t="s">
        <v>290</v>
      </c>
      <c r="K171" s="81"/>
      <c r="L171" s="81"/>
      <c r="M171" s="81"/>
      <c r="N171" s="81"/>
      <c r="O171" s="81"/>
      <c r="P171" s="81"/>
      <c r="Q171" s="81"/>
      <c r="R171" s="81"/>
      <c r="S171" s="72"/>
      <c r="T171" s="73"/>
    </row>
    <row r="172" spans="1:20" ht="30.6" customHeight="1" x14ac:dyDescent="0.35">
      <c r="A172" s="67">
        <v>1</v>
      </c>
      <c r="B172" s="68">
        <v>6</v>
      </c>
      <c r="C172" s="85" t="s">
        <v>113</v>
      </c>
      <c r="D172" s="77"/>
      <c r="E172" s="70"/>
      <c r="F172" s="69"/>
      <c r="G172" s="75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72"/>
      <c r="T172" s="73"/>
    </row>
    <row r="173" spans="1:20" ht="46.8" customHeight="1" x14ac:dyDescent="0.35">
      <c r="A173" s="74"/>
      <c r="B173" s="68" t="s">
        <v>118</v>
      </c>
      <c r="C173" s="77"/>
      <c r="D173" s="77"/>
      <c r="E173" s="89" t="s">
        <v>309</v>
      </c>
      <c r="F173" s="69" t="s">
        <v>303</v>
      </c>
      <c r="G173" s="75">
        <v>287.37</v>
      </c>
      <c r="H173" s="75">
        <v>8.99</v>
      </c>
      <c r="I173" s="75">
        <v>11.66</v>
      </c>
      <c r="J173" s="75">
        <v>36.619999999999997</v>
      </c>
      <c r="K173" s="75">
        <v>35.51</v>
      </c>
      <c r="L173" s="75">
        <v>0.27</v>
      </c>
      <c r="M173" s="75">
        <v>1.1200000000000001</v>
      </c>
      <c r="N173" s="75">
        <v>0.82000000000000006</v>
      </c>
      <c r="O173" s="75">
        <v>49.160000000000004</v>
      </c>
      <c r="P173" s="75">
        <v>43.67</v>
      </c>
      <c r="Q173" s="75">
        <v>141.88</v>
      </c>
      <c r="R173" s="75">
        <v>2.35</v>
      </c>
      <c r="S173" s="76" t="s">
        <v>160</v>
      </c>
      <c r="T173" s="73"/>
    </row>
    <row r="174" spans="1:20" ht="30.6" customHeight="1" x14ac:dyDescent="0.35">
      <c r="A174" s="74"/>
      <c r="B174" s="77"/>
      <c r="C174" s="77"/>
      <c r="D174" s="77"/>
      <c r="E174" s="70" t="s">
        <v>177</v>
      </c>
      <c r="F174" s="69">
        <v>200</v>
      </c>
      <c r="G174" s="75">
        <v>61.6</v>
      </c>
      <c r="H174" s="75">
        <v>0.06</v>
      </c>
      <c r="I174" s="75">
        <v>0</v>
      </c>
      <c r="J174" s="75">
        <v>15.34</v>
      </c>
      <c r="K174" s="75">
        <v>0.04</v>
      </c>
      <c r="L174" s="75">
        <v>0</v>
      </c>
      <c r="M174" s="75">
        <v>0</v>
      </c>
      <c r="N174" s="75">
        <v>0</v>
      </c>
      <c r="O174" s="75">
        <v>0.52</v>
      </c>
      <c r="P174" s="75">
        <v>0.06</v>
      </c>
      <c r="Q174" s="75">
        <v>0.2</v>
      </c>
      <c r="R174" s="75">
        <v>0.4</v>
      </c>
      <c r="S174" s="76" t="s">
        <v>178</v>
      </c>
      <c r="T174" s="73"/>
    </row>
    <row r="175" spans="1:20" ht="30.6" customHeight="1" x14ac:dyDescent="0.35">
      <c r="A175" s="102" t="s">
        <v>119</v>
      </c>
      <c r="B175" s="107"/>
      <c r="C175" s="107"/>
      <c r="D175" s="107"/>
      <c r="E175" s="108"/>
      <c r="F175" s="66">
        <v>380</v>
      </c>
      <c r="G175" s="81">
        <v>348.97</v>
      </c>
      <c r="H175" s="81">
        <v>9.0500000000000007</v>
      </c>
      <c r="I175" s="81">
        <v>11.66</v>
      </c>
      <c r="J175" s="81">
        <v>51.959999999999994</v>
      </c>
      <c r="K175" s="81">
        <v>35.549999999999997</v>
      </c>
      <c r="L175" s="81">
        <v>0.27</v>
      </c>
      <c r="M175" s="81">
        <v>1.1200000000000001</v>
      </c>
      <c r="N175" s="81">
        <v>0.82000000000000006</v>
      </c>
      <c r="O175" s="81">
        <v>49.680000000000007</v>
      </c>
      <c r="P175" s="81">
        <v>43.730000000000004</v>
      </c>
      <c r="Q175" s="81">
        <v>142.07999999999998</v>
      </c>
      <c r="R175" s="81">
        <v>2.75</v>
      </c>
      <c r="S175" s="72"/>
      <c r="T175" s="73"/>
    </row>
    <row r="176" spans="1:20" ht="30.6" hidden="1" customHeight="1" x14ac:dyDescent="0.35">
      <c r="A176" s="102" t="s">
        <v>120</v>
      </c>
      <c r="B176" s="103"/>
      <c r="C176" s="103"/>
      <c r="D176" s="79"/>
      <c r="E176" s="80"/>
      <c r="F176" s="66">
        <v>350</v>
      </c>
      <c r="G176" s="81" t="s">
        <v>291</v>
      </c>
      <c r="H176" s="81" t="s">
        <v>292</v>
      </c>
      <c r="I176" s="81" t="s">
        <v>293</v>
      </c>
      <c r="J176" s="81" t="s">
        <v>294</v>
      </c>
      <c r="K176" s="81"/>
      <c r="L176" s="81"/>
      <c r="M176" s="81"/>
      <c r="N176" s="81"/>
      <c r="O176" s="81"/>
      <c r="P176" s="81"/>
      <c r="Q176" s="81"/>
      <c r="R176" s="81"/>
      <c r="S176" s="72"/>
      <c r="T176" s="73"/>
    </row>
    <row r="177" spans="1:21" ht="30.6" customHeight="1" x14ac:dyDescent="0.35">
      <c r="A177" s="109" t="s">
        <v>130</v>
      </c>
      <c r="B177" s="110"/>
      <c r="C177" s="110"/>
      <c r="D177" s="110"/>
      <c r="E177" s="111"/>
      <c r="F177" s="66">
        <v>1990</v>
      </c>
      <c r="G177" s="84">
        <v>2063.1970000000001</v>
      </c>
      <c r="H177" s="84">
        <v>60.100999999999999</v>
      </c>
      <c r="I177" s="84">
        <v>66.513999999999996</v>
      </c>
      <c r="J177" s="84">
        <v>310.73099999999999</v>
      </c>
      <c r="K177" s="84">
        <v>291.35499999999996</v>
      </c>
      <c r="L177" s="84">
        <v>1.663</v>
      </c>
      <c r="M177" s="84">
        <v>54.809999999999995</v>
      </c>
      <c r="N177" s="84">
        <v>7.6660000000000004</v>
      </c>
      <c r="O177" s="84">
        <v>394.54900000000004</v>
      </c>
      <c r="P177" s="84">
        <v>332.51900000000001</v>
      </c>
      <c r="Q177" s="84">
        <v>1080.7660000000001</v>
      </c>
      <c r="R177" s="84">
        <v>17.944699999999997</v>
      </c>
      <c r="S177" s="72"/>
      <c r="T177" s="73"/>
    </row>
    <row r="178" spans="1:21" ht="30.6" hidden="1" customHeight="1" x14ac:dyDescent="0.35">
      <c r="A178" s="109" t="s">
        <v>122</v>
      </c>
      <c r="B178" s="110"/>
      <c r="C178" s="110"/>
      <c r="D178" s="110"/>
      <c r="E178" s="111"/>
      <c r="F178" s="66">
        <v>1700</v>
      </c>
      <c r="G178" s="81" t="s">
        <v>297</v>
      </c>
      <c r="H178" s="81" t="s">
        <v>298</v>
      </c>
      <c r="I178" s="81" t="s">
        <v>299</v>
      </c>
      <c r="J178" s="81" t="s">
        <v>300</v>
      </c>
      <c r="K178" s="81"/>
      <c r="L178" s="81"/>
      <c r="M178" s="81"/>
      <c r="N178" s="81"/>
      <c r="O178" s="81"/>
      <c r="P178" s="81"/>
      <c r="Q178" s="81"/>
      <c r="R178" s="81"/>
      <c r="S178" s="72"/>
      <c r="T178" s="73"/>
    </row>
    <row r="179" spans="1:21" ht="30.6" customHeight="1" x14ac:dyDescent="0.35">
      <c r="A179" s="86"/>
      <c r="B179" s="104" t="s">
        <v>139</v>
      </c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6"/>
    </row>
    <row r="180" spans="1:21" ht="30.6" customHeight="1" x14ac:dyDescent="0.35">
      <c r="A180" s="86"/>
      <c r="B180" s="104" t="s">
        <v>282</v>
      </c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6"/>
    </row>
    <row r="181" spans="1:21" ht="30.6" customHeight="1" x14ac:dyDescent="0.35">
      <c r="A181" s="86"/>
      <c r="B181" s="98" t="s">
        <v>111</v>
      </c>
      <c r="C181" s="98" t="s">
        <v>110</v>
      </c>
      <c r="D181" s="64" t="s">
        <v>112</v>
      </c>
      <c r="E181" s="100" t="s">
        <v>0</v>
      </c>
      <c r="F181" s="100" t="s">
        <v>117</v>
      </c>
      <c r="G181" s="101" t="s">
        <v>2</v>
      </c>
      <c r="H181" s="100" t="s">
        <v>1</v>
      </c>
      <c r="I181" s="100"/>
      <c r="J181" s="100"/>
      <c r="K181" s="100" t="s">
        <v>3</v>
      </c>
      <c r="L181" s="100"/>
      <c r="M181" s="100"/>
      <c r="N181" s="100"/>
      <c r="O181" s="100" t="s">
        <v>4</v>
      </c>
      <c r="P181" s="100"/>
      <c r="Q181" s="100"/>
      <c r="R181" s="100"/>
      <c r="S181" s="98" t="s">
        <v>115</v>
      </c>
      <c r="T181" s="87"/>
      <c r="U181" s="88"/>
    </row>
    <row r="182" spans="1:21" ht="49.2" customHeight="1" x14ac:dyDescent="0.35">
      <c r="A182" s="86"/>
      <c r="B182" s="99"/>
      <c r="C182" s="99"/>
      <c r="D182" s="65"/>
      <c r="E182" s="100"/>
      <c r="F182" s="100"/>
      <c r="G182" s="101"/>
      <c r="H182" s="66" t="s">
        <v>5</v>
      </c>
      <c r="I182" s="66" t="s">
        <v>6</v>
      </c>
      <c r="J182" s="66" t="s">
        <v>7</v>
      </c>
      <c r="K182" s="66" t="s">
        <v>9</v>
      </c>
      <c r="L182" s="66" t="s">
        <v>91</v>
      </c>
      <c r="M182" s="66" t="s">
        <v>8</v>
      </c>
      <c r="N182" s="66" t="s">
        <v>10</v>
      </c>
      <c r="O182" s="66" t="s">
        <v>11</v>
      </c>
      <c r="P182" s="66" t="s">
        <v>12</v>
      </c>
      <c r="Q182" s="66" t="s">
        <v>92</v>
      </c>
      <c r="R182" s="66" t="s">
        <v>13</v>
      </c>
      <c r="S182" s="99"/>
      <c r="T182" s="87"/>
      <c r="U182" s="88"/>
    </row>
    <row r="183" spans="1:21" ht="30.6" customHeight="1" x14ac:dyDescent="0.35">
      <c r="A183" s="67">
        <v>1</v>
      </c>
      <c r="B183" s="68">
        <v>7</v>
      </c>
      <c r="C183" s="68" t="s">
        <v>254</v>
      </c>
      <c r="D183" s="69"/>
      <c r="E183" s="70"/>
      <c r="F183" s="70"/>
      <c r="G183" s="71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72"/>
      <c r="T183" s="73"/>
    </row>
    <row r="184" spans="1:21" ht="30.6" customHeight="1" x14ac:dyDescent="0.35">
      <c r="A184" s="74"/>
      <c r="B184" s="68" t="s">
        <v>123</v>
      </c>
      <c r="C184" s="69"/>
      <c r="D184" s="69"/>
      <c r="E184" s="70" t="s">
        <v>245</v>
      </c>
      <c r="F184" s="69">
        <v>250</v>
      </c>
      <c r="G184" s="75">
        <v>89.96</v>
      </c>
      <c r="H184" s="75">
        <v>2.9</v>
      </c>
      <c r="I184" s="75">
        <v>1.5</v>
      </c>
      <c r="J184" s="75">
        <v>16.100000000000001</v>
      </c>
      <c r="K184" s="75">
        <v>7.04</v>
      </c>
      <c r="L184" s="75">
        <v>0.05</v>
      </c>
      <c r="M184" s="75">
        <v>0.27</v>
      </c>
      <c r="N184" s="75">
        <v>0.06</v>
      </c>
      <c r="O184" s="75">
        <v>57.9</v>
      </c>
      <c r="P184" s="75">
        <v>16.899999999999999</v>
      </c>
      <c r="Q184" s="75">
        <v>71</v>
      </c>
      <c r="R184" s="75">
        <v>0.35</v>
      </c>
      <c r="S184" s="72" t="s">
        <v>246</v>
      </c>
      <c r="T184" s="73"/>
    </row>
    <row r="185" spans="1:21" ht="30.6" customHeight="1" x14ac:dyDescent="0.35">
      <c r="A185" s="74"/>
      <c r="B185" s="69"/>
      <c r="C185" s="69"/>
      <c r="D185" s="69"/>
      <c r="E185" s="70" t="s">
        <v>182</v>
      </c>
      <c r="F185" s="69">
        <v>40</v>
      </c>
      <c r="G185" s="75">
        <v>104.68</v>
      </c>
      <c r="H185" s="75">
        <v>3</v>
      </c>
      <c r="I185" s="75">
        <v>1.1599999999999999</v>
      </c>
      <c r="J185" s="75">
        <v>20.560000000000002</v>
      </c>
      <c r="K185" s="75">
        <v>0</v>
      </c>
      <c r="L185" s="75">
        <v>1.2E-2</v>
      </c>
      <c r="M185" s="75">
        <v>0</v>
      </c>
      <c r="N185" s="75">
        <v>0.68</v>
      </c>
      <c r="O185" s="75">
        <v>7.6000000000000005</v>
      </c>
      <c r="P185" s="75">
        <v>5.2</v>
      </c>
      <c r="Q185" s="75">
        <v>26</v>
      </c>
      <c r="R185" s="75">
        <v>0.48</v>
      </c>
      <c r="S185" s="72" t="s">
        <v>183</v>
      </c>
      <c r="T185" s="73"/>
    </row>
    <row r="186" spans="1:21" ht="30.6" customHeight="1" x14ac:dyDescent="0.35">
      <c r="A186" s="74"/>
      <c r="B186" s="69"/>
      <c r="C186" s="69"/>
      <c r="D186" s="69"/>
      <c r="E186" s="70" t="s">
        <v>213</v>
      </c>
      <c r="F186" s="69">
        <v>10</v>
      </c>
      <c r="G186" s="75">
        <v>58.22</v>
      </c>
      <c r="H186" s="75">
        <v>0.08</v>
      </c>
      <c r="I186" s="75">
        <v>6.38</v>
      </c>
      <c r="J186" s="75">
        <v>0.12</v>
      </c>
      <c r="K186" s="75">
        <v>27</v>
      </c>
      <c r="L186" s="75">
        <v>1E-3</v>
      </c>
      <c r="M186" s="75">
        <v>0</v>
      </c>
      <c r="N186" s="75">
        <v>0.1</v>
      </c>
      <c r="O186" s="75">
        <v>2.12</v>
      </c>
      <c r="P186" s="75">
        <v>0</v>
      </c>
      <c r="Q186" s="75">
        <v>2.61</v>
      </c>
      <c r="R186" s="75">
        <v>1.6999999999999999E-3</v>
      </c>
      <c r="S186" s="72" t="s">
        <v>214</v>
      </c>
      <c r="T186" s="73"/>
    </row>
    <row r="187" spans="1:21" ht="30.6" customHeight="1" x14ac:dyDescent="0.35">
      <c r="A187" s="74"/>
      <c r="B187" s="69"/>
      <c r="C187" s="69"/>
      <c r="D187" s="69"/>
      <c r="E187" s="70" t="s">
        <v>252</v>
      </c>
      <c r="F187" s="69">
        <v>40</v>
      </c>
      <c r="G187" s="75">
        <v>56.36</v>
      </c>
      <c r="H187" s="75">
        <v>4.76</v>
      </c>
      <c r="I187" s="75">
        <v>4.04</v>
      </c>
      <c r="J187" s="75">
        <v>0.24</v>
      </c>
      <c r="K187" s="75">
        <v>62.4</v>
      </c>
      <c r="L187" s="75">
        <v>0.02</v>
      </c>
      <c r="M187" s="75">
        <v>0</v>
      </c>
      <c r="N187" s="75">
        <v>0.24</v>
      </c>
      <c r="O187" s="75">
        <v>19.38</v>
      </c>
      <c r="P187" s="75">
        <v>4.18</v>
      </c>
      <c r="Q187" s="75">
        <v>66.819999999999993</v>
      </c>
      <c r="R187" s="75">
        <v>0.87</v>
      </c>
      <c r="S187" s="72" t="s">
        <v>253</v>
      </c>
      <c r="T187" s="73"/>
    </row>
    <row r="188" spans="1:21" ht="30.6" customHeight="1" x14ac:dyDescent="0.35">
      <c r="A188" s="74"/>
      <c r="B188" s="69"/>
      <c r="C188" s="69"/>
      <c r="D188" s="69"/>
      <c r="E188" s="70" t="s">
        <v>146</v>
      </c>
      <c r="F188" s="69">
        <v>150</v>
      </c>
      <c r="G188" s="75">
        <v>61.199999999999996</v>
      </c>
      <c r="H188" s="75">
        <v>0.60000000000000009</v>
      </c>
      <c r="I188" s="75">
        <v>0.60000000000000009</v>
      </c>
      <c r="J188" s="75">
        <v>13.350000000000001</v>
      </c>
      <c r="K188" s="75">
        <v>4.5</v>
      </c>
      <c r="L188" s="75">
        <v>0.03</v>
      </c>
      <c r="M188" s="75">
        <v>6</v>
      </c>
      <c r="N188" s="75">
        <v>0.30000000000000004</v>
      </c>
      <c r="O188" s="75">
        <v>21.12</v>
      </c>
      <c r="P188" s="75">
        <v>11.745000000000001</v>
      </c>
      <c r="Q188" s="75">
        <v>14.355</v>
      </c>
      <c r="R188" s="75">
        <v>2.8649999999999998</v>
      </c>
      <c r="S188" s="72" t="s">
        <v>145</v>
      </c>
      <c r="T188" s="73"/>
    </row>
    <row r="189" spans="1:21" ht="30.6" customHeight="1" x14ac:dyDescent="0.35">
      <c r="A189" s="74"/>
      <c r="B189" s="69"/>
      <c r="C189" s="69"/>
      <c r="D189" s="69"/>
      <c r="E189" s="70" t="s">
        <v>186</v>
      </c>
      <c r="F189" s="69">
        <v>200</v>
      </c>
      <c r="G189" s="75">
        <v>108.66</v>
      </c>
      <c r="H189" s="75">
        <v>3.94</v>
      </c>
      <c r="I189" s="75">
        <v>3.06</v>
      </c>
      <c r="J189" s="75">
        <v>16.34</v>
      </c>
      <c r="K189" s="75">
        <v>16.28</v>
      </c>
      <c r="L189" s="75">
        <v>0.02</v>
      </c>
      <c r="M189" s="75">
        <v>0.64</v>
      </c>
      <c r="N189" s="75">
        <v>0</v>
      </c>
      <c r="O189" s="75">
        <v>130.56</v>
      </c>
      <c r="P189" s="75">
        <v>24.96</v>
      </c>
      <c r="Q189" s="75">
        <v>111.7</v>
      </c>
      <c r="R189" s="75">
        <v>0.66</v>
      </c>
      <c r="S189" s="72" t="s">
        <v>187</v>
      </c>
      <c r="T189" s="73"/>
    </row>
    <row r="190" spans="1:21" ht="30.6" customHeight="1" x14ac:dyDescent="0.35">
      <c r="A190" s="102" t="s">
        <v>119</v>
      </c>
      <c r="B190" s="107"/>
      <c r="C190" s="107"/>
      <c r="D190" s="107"/>
      <c r="E190" s="108"/>
      <c r="F190" s="66">
        <v>690</v>
      </c>
      <c r="G190" s="81">
        <v>479.07999999999993</v>
      </c>
      <c r="H190" s="81">
        <v>15.28</v>
      </c>
      <c r="I190" s="81">
        <v>16.739999999999998</v>
      </c>
      <c r="J190" s="81">
        <v>66.710000000000008</v>
      </c>
      <c r="K190" s="81">
        <v>117.22</v>
      </c>
      <c r="L190" s="81">
        <v>0.13300000000000001</v>
      </c>
      <c r="M190" s="81">
        <v>6.9099999999999993</v>
      </c>
      <c r="N190" s="81">
        <v>1.3800000000000001</v>
      </c>
      <c r="O190" s="81">
        <v>238.68</v>
      </c>
      <c r="P190" s="81">
        <v>62.984999999999999</v>
      </c>
      <c r="Q190" s="81">
        <v>292.48500000000001</v>
      </c>
      <c r="R190" s="81">
        <v>5.2267000000000001</v>
      </c>
      <c r="S190" s="72"/>
      <c r="T190" s="73"/>
    </row>
    <row r="191" spans="1:21" ht="30.6" hidden="1" customHeight="1" x14ac:dyDescent="0.35">
      <c r="A191" s="102" t="s">
        <v>120</v>
      </c>
      <c r="B191" s="103"/>
      <c r="C191" s="103"/>
      <c r="D191" s="79"/>
      <c r="E191" s="80"/>
      <c r="F191" s="66">
        <v>550</v>
      </c>
      <c r="G191" s="81" t="s">
        <v>283</v>
      </c>
      <c r="H191" s="81" t="s">
        <v>284</v>
      </c>
      <c r="I191" s="81" t="s">
        <v>285</v>
      </c>
      <c r="J191" s="81" t="s">
        <v>286</v>
      </c>
      <c r="K191" s="81"/>
      <c r="L191" s="81"/>
      <c r="M191" s="81"/>
      <c r="N191" s="81"/>
      <c r="O191" s="81"/>
      <c r="P191" s="81"/>
      <c r="Q191" s="81"/>
      <c r="R191" s="81"/>
      <c r="S191" s="72"/>
      <c r="T191" s="73"/>
    </row>
    <row r="192" spans="1:21" ht="30.6" hidden="1" customHeight="1" x14ac:dyDescent="0.35">
      <c r="A192" s="67">
        <v>1</v>
      </c>
      <c r="B192" s="68">
        <v>7</v>
      </c>
      <c r="C192" s="68" t="s">
        <v>114</v>
      </c>
      <c r="D192" s="69"/>
      <c r="E192" s="70"/>
      <c r="F192" s="69"/>
      <c r="G192" s="75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72"/>
      <c r="T192" s="73"/>
    </row>
    <row r="193" spans="1:20" ht="30.6" hidden="1" customHeight="1" x14ac:dyDescent="0.35">
      <c r="A193" s="74"/>
      <c r="B193" s="68" t="s">
        <v>123</v>
      </c>
      <c r="C193" s="68"/>
      <c r="D193" s="69"/>
      <c r="E193" s="70"/>
      <c r="F193" s="69"/>
      <c r="G193" s="75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72"/>
      <c r="T193" s="73"/>
    </row>
    <row r="194" spans="1:20" ht="30.6" hidden="1" customHeight="1" x14ac:dyDescent="0.35">
      <c r="A194" s="74"/>
      <c r="B194" s="69"/>
      <c r="C194" s="68"/>
      <c r="D194" s="69"/>
      <c r="E194" s="70"/>
      <c r="F194" s="69"/>
      <c r="G194" s="75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72"/>
      <c r="T194" s="73"/>
    </row>
    <row r="195" spans="1:20" ht="30.6" hidden="1" customHeight="1" x14ac:dyDescent="0.35">
      <c r="A195" s="74"/>
      <c r="B195" s="77"/>
      <c r="C195" s="77"/>
      <c r="D195" s="77"/>
      <c r="E195" s="70"/>
      <c r="F195" s="69"/>
      <c r="G195" s="75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72"/>
      <c r="T195" s="73"/>
    </row>
    <row r="196" spans="1:20" ht="30.6" hidden="1" customHeight="1" x14ac:dyDescent="0.35">
      <c r="A196" s="102" t="s">
        <v>119</v>
      </c>
      <c r="B196" s="107"/>
      <c r="C196" s="107"/>
      <c r="D196" s="107"/>
      <c r="E196" s="108"/>
      <c r="F196" s="66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72"/>
      <c r="T196" s="73"/>
    </row>
    <row r="197" spans="1:20" ht="30.6" hidden="1" customHeight="1" x14ac:dyDescent="0.35">
      <c r="A197" s="102" t="s">
        <v>120</v>
      </c>
      <c r="B197" s="103"/>
      <c r="C197" s="103"/>
      <c r="D197" s="79"/>
      <c r="E197" s="80"/>
      <c r="F197" s="66">
        <v>200</v>
      </c>
      <c r="G197" s="81" t="s">
        <v>135</v>
      </c>
      <c r="H197" s="81" t="s">
        <v>136</v>
      </c>
      <c r="I197" s="81" t="s">
        <v>137</v>
      </c>
      <c r="J197" s="81" t="s">
        <v>138</v>
      </c>
      <c r="K197" s="81"/>
      <c r="L197" s="81"/>
      <c r="M197" s="81"/>
      <c r="N197" s="81"/>
      <c r="O197" s="81"/>
      <c r="P197" s="81"/>
      <c r="Q197" s="81"/>
      <c r="R197" s="81"/>
      <c r="S197" s="72"/>
      <c r="T197" s="73"/>
    </row>
    <row r="198" spans="1:20" ht="30.6" customHeight="1" x14ac:dyDescent="0.35">
      <c r="A198" s="67">
        <v>1</v>
      </c>
      <c r="B198" s="68">
        <v>7</v>
      </c>
      <c r="C198" s="68" t="s">
        <v>14</v>
      </c>
      <c r="D198" s="69"/>
      <c r="E198" s="70"/>
      <c r="F198" s="69"/>
      <c r="G198" s="75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72"/>
      <c r="T198" s="73"/>
    </row>
    <row r="199" spans="1:20" ht="30.6" customHeight="1" x14ac:dyDescent="0.35">
      <c r="A199" s="74"/>
      <c r="B199" s="68" t="s">
        <v>123</v>
      </c>
      <c r="C199" s="69"/>
      <c r="D199" s="69"/>
      <c r="E199" s="70" t="s">
        <v>247</v>
      </c>
      <c r="F199" s="69">
        <v>100</v>
      </c>
      <c r="G199" s="75">
        <v>82.65</v>
      </c>
      <c r="H199" s="75">
        <v>1.28</v>
      </c>
      <c r="I199" s="75">
        <v>5.37</v>
      </c>
      <c r="J199" s="75">
        <v>7.3</v>
      </c>
      <c r="K199" s="75">
        <v>1.0900000000000001</v>
      </c>
      <c r="L199" s="75">
        <v>0.01</v>
      </c>
      <c r="M199" s="75">
        <v>3.65</v>
      </c>
      <c r="N199" s="75">
        <v>0.64</v>
      </c>
      <c r="O199" s="75">
        <v>29.69</v>
      </c>
      <c r="P199" s="75">
        <v>17.46</v>
      </c>
      <c r="Q199" s="75">
        <v>34.22</v>
      </c>
      <c r="R199" s="75">
        <v>1.1100000000000001</v>
      </c>
      <c r="S199" s="72" t="s">
        <v>248</v>
      </c>
      <c r="T199" s="73"/>
    </row>
    <row r="200" spans="1:20" ht="30.6" customHeight="1" x14ac:dyDescent="0.35">
      <c r="A200" s="74"/>
      <c r="B200" s="69"/>
      <c r="C200" s="69"/>
      <c r="D200" s="69"/>
      <c r="E200" s="70" t="s">
        <v>310</v>
      </c>
      <c r="F200" s="69" t="s">
        <v>165</v>
      </c>
      <c r="G200" s="75">
        <v>190.57</v>
      </c>
      <c r="H200" s="75">
        <v>9.3550000000000004</v>
      </c>
      <c r="I200" s="75">
        <v>9.0500000000000007</v>
      </c>
      <c r="J200" s="75">
        <v>17.925000000000001</v>
      </c>
      <c r="K200" s="75">
        <v>135.5</v>
      </c>
      <c r="L200" s="75">
        <v>0.18500000000000003</v>
      </c>
      <c r="M200" s="75">
        <v>1.155</v>
      </c>
      <c r="N200" s="75">
        <v>0.72500000000000009</v>
      </c>
      <c r="O200" s="75">
        <v>34.799999999999997</v>
      </c>
      <c r="P200" s="75">
        <v>37.520000000000003</v>
      </c>
      <c r="Q200" s="75">
        <v>128.72999999999999</v>
      </c>
      <c r="R200" s="75">
        <v>2.0749999999999997</v>
      </c>
      <c r="S200" s="72" t="s">
        <v>249</v>
      </c>
      <c r="T200" s="73"/>
    </row>
    <row r="201" spans="1:20" ht="30.6" customHeight="1" x14ac:dyDescent="0.35">
      <c r="A201" s="74"/>
      <c r="B201" s="69"/>
      <c r="C201" s="69"/>
      <c r="D201" s="69"/>
      <c r="E201" s="70" t="s">
        <v>250</v>
      </c>
      <c r="F201" s="69">
        <v>100</v>
      </c>
      <c r="G201" s="75">
        <v>262.44</v>
      </c>
      <c r="H201" s="75">
        <v>12.3</v>
      </c>
      <c r="I201" s="75">
        <v>16.399999999999999</v>
      </c>
      <c r="J201" s="75">
        <v>17.8</v>
      </c>
      <c r="K201" s="75">
        <v>9.86</v>
      </c>
      <c r="L201" s="75">
        <v>0.34</v>
      </c>
      <c r="M201" s="75">
        <v>0.24</v>
      </c>
      <c r="N201" s="75">
        <v>0.79</v>
      </c>
      <c r="O201" s="75">
        <v>43.04</v>
      </c>
      <c r="P201" s="75">
        <v>11.28</v>
      </c>
      <c r="Q201" s="75">
        <v>140.63</v>
      </c>
      <c r="R201" s="75">
        <v>1.78</v>
      </c>
      <c r="S201" s="76" t="s">
        <v>251</v>
      </c>
      <c r="T201" s="73"/>
    </row>
    <row r="202" spans="1:20" ht="46.8" customHeight="1" x14ac:dyDescent="0.35">
      <c r="A202" s="74"/>
      <c r="B202" s="82"/>
      <c r="C202" s="82"/>
      <c r="D202" s="82"/>
      <c r="E202" s="89" t="s">
        <v>244</v>
      </c>
      <c r="F202" s="69">
        <v>180</v>
      </c>
      <c r="G202" s="75">
        <v>225.16200000000001</v>
      </c>
      <c r="H202" s="75">
        <v>6.3540000000000001</v>
      </c>
      <c r="I202" s="75">
        <v>4.6979999999999995</v>
      </c>
      <c r="J202" s="75">
        <v>39.366</v>
      </c>
      <c r="K202" s="75">
        <v>17.009999999999998</v>
      </c>
      <c r="L202" s="75">
        <v>7.2000000000000008E-2</v>
      </c>
      <c r="M202" s="75">
        <v>0</v>
      </c>
      <c r="N202" s="75">
        <v>0.9900000000000001</v>
      </c>
      <c r="O202" s="75">
        <v>11.556000000000001</v>
      </c>
      <c r="P202" s="75">
        <v>8.5140000000000011</v>
      </c>
      <c r="Q202" s="75">
        <v>47.97</v>
      </c>
      <c r="R202" s="75">
        <v>0.86399999999999999</v>
      </c>
      <c r="S202" s="76" t="s">
        <v>243</v>
      </c>
      <c r="T202" s="73"/>
    </row>
    <row r="203" spans="1:20" ht="30.6" customHeight="1" x14ac:dyDescent="0.35">
      <c r="A203" s="74"/>
      <c r="B203" s="77"/>
      <c r="C203" s="77"/>
      <c r="D203" s="77"/>
      <c r="E203" s="70" t="s">
        <v>195</v>
      </c>
      <c r="F203" s="69">
        <v>200</v>
      </c>
      <c r="G203" s="75">
        <v>104.4</v>
      </c>
      <c r="H203" s="75">
        <v>0.38</v>
      </c>
      <c r="I203" s="75">
        <v>0</v>
      </c>
      <c r="J203" s="75">
        <v>25.72</v>
      </c>
      <c r="K203" s="75">
        <v>12</v>
      </c>
      <c r="L203" s="75">
        <v>0</v>
      </c>
      <c r="M203" s="75">
        <v>0.02</v>
      </c>
      <c r="N203" s="75">
        <v>0</v>
      </c>
      <c r="O203" s="75">
        <v>40</v>
      </c>
      <c r="P203" s="75">
        <v>1.68</v>
      </c>
      <c r="Q203" s="75">
        <v>3.44</v>
      </c>
      <c r="R203" s="75">
        <v>0.1</v>
      </c>
      <c r="S203" s="76" t="s">
        <v>196</v>
      </c>
      <c r="T203" s="73"/>
    </row>
    <row r="204" spans="1:20" ht="30.6" customHeight="1" x14ac:dyDescent="0.35">
      <c r="A204" s="74"/>
      <c r="B204" s="77"/>
      <c r="C204" s="77"/>
      <c r="D204" s="77"/>
      <c r="E204" s="70" t="s">
        <v>156</v>
      </c>
      <c r="F204" s="69">
        <v>40</v>
      </c>
      <c r="G204" s="75">
        <v>93.76</v>
      </c>
      <c r="H204" s="75">
        <v>3.04</v>
      </c>
      <c r="I204" s="75">
        <v>0.32000000000000006</v>
      </c>
      <c r="J204" s="75">
        <v>19.680000000000003</v>
      </c>
      <c r="K204" s="75">
        <v>0</v>
      </c>
      <c r="L204" s="75">
        <v>4.4000000000000004E-2</v>
      </c>
      <c r="M204" s="75">
        <v>0</v>
      </c>
      <c r="N204" s="75">
        <v>0.48</v>
      </c>
      <c r="O204" s="75">
        <v>8</v>
      </c>
      <c r="P204" s="75">
        <v>5.6000000000000005</v>
      </c>
      <c r="Q204" s="75">
        <v>26</v>
      </c>
      <c r="R204" s="75">
        <v>0.44000000000000006</v>
      </c>
      <c r="S204" s="76" t="s">
        <v>157</v>
      </c>
      <c r="T204" s="73"/>
    </row>
    <row r="205" spans="1:20" ht="30.6" customHeight="1" x14ac:dyDescent="0.35">
      <c r="A205" s="74"/>
      <c r="B205" s="77"/>
      <c r="C205" s="77"/>
      <c r="D205" s="77"/>
      <c r="E205" s="70" t="s">
        <v>158</v>
      </c>
      <c r="F205" s="69">
        <v>60</v>
      </c>
      <c r="G205" s="75">
        <v>161.93999999999997</v>
      </c>
      <c r="H205" s="75">
        <v>3.36</v>
      </c>
      <c r="I205" s="75">
        <v>0.66</v>
      </c>
      <c r="J205" s="75">
        <v>35.64</v>
      </c>
      <c r="K205" s="75">
        <v>0</v>
      </c>
      <c r="L205" s="75">
        <v>0.24</v>
      </c>
      <c r="M205" s="75">
        <v>0</v>
      </c>
      <c r="N205" s="75">
        <v>0.54</v>
      </c>
      <c r="O205" s="75">
        <v>13.799999999999999</v>
      </c>
      <c r="P205" s="75">
        <v>15</v>
      </c>
      <c r="Q205" s="75">
        <v>63.599999999999994</v>
      </c>
      <c r="R205" s="75">
        <v>1.8599999999999999</v>
      </c>
      <c r="S205" s="76" t="s">
        <v>159</v>
      </c>
      <c r="T205" s="73"/>
    </row>
    <row r="206" spans="1:20" ht="30.6" customHeight="1" x14ac:dyDescent="0.35">
      <c r="A206" s="102" t="s">
        <v>119</v>
      </c>
      <c r="B206" s="107"/>
      <c r="C206" s="107"/>
      <c r="D206" s="107"/>
      <c r="E206" s="108"/>
      <c r="F206" s="66">
        <v>940</v>
      </c>
      <c r="G206" s="81">
        <v>1120.922</v>
      </c>
      <c r="H206" s="81">
        <v>36.069000000000003</v>
      </c>
      <c r="I206" s="81">
        <v>36.497999999999998</v>
      </c>
      <c r="J206" s="81">
        <v>163.43100000000001</v>
      </c>
      <c r="K206" s="81">
        <v>175.45999999999998</v>
      </c>
      <c r="L206" s="81">
        <v>0.89100000000000001</v>
      </c>
      <c r="M206" s="81">
        <v>5.0649999999999995</v>
      </c>
      <c r="N206" s="81">
        <v>4.1650000000000009</v>
      </c>
      <c r="O206" s="81">
        <v>180.88600000000002</v>
      </c>
      <c r="P206" s="81">
        <v>97.054000000000002</v>
      </c>
      <c r="Q206" s="81">
        <v>444.58999999999992</v>
      </c>
      <c r="R206" s="81">
        <v>8.2289999999999992</v>
      </c>
      <c r="S206" s="72"/>
      <c r="T206" s="73"/>
    </row>
    <row r="207" spans="1:20" ht="30.6" hidden="1" customHeight="1" x14ac:dyDescent="0.35">
      <c r="A207" s="102" t="s">
        <v>120</v>
      </c>
      <c r="B207" s="103"/>
      <c r="C207" s="103"/>
      <c r="D207" s="79"/>
      <c r="E207" s="80"/>
      <c r="F207" s="66">
        <v>800</v>
      </c>
      <c r="G207" s="81" t="s">
        <v>287</v>
      </c>
      <c r="H207" s="81" t="s">
        <v>288</v>
      </c>
      <c r="I207" s="81" t="s">
        <v>289</v>
      </c>
      <c r="J207" s="81" t="s">
        <v>290</v>
      </c>
      <c r="K207" s="81"/>
      <c r="L207" s="81"/>
      <c r="M207" s="81"/>
      <c r="N207" s="81"/>
      <c r="O207" s="81"/>
      <c r="P207" s="81"/>
      <c r="Q207" s="81"/>
      <c r="R207" s="81"/>
      <c r="S207" s="72"/>
      <c r="T207" s="73"/>
    </row>
    <row r="208" spans="1:20" ht="30.6" customHeight="1" x14ac:dyDescent="0.35">
      <c r="A208" s="67">
        <v>1</v>
      </c>
      <c r="B208" s="68">
        <v>7</v>
      </c>
      <c r="C208" s="85" t="s">
        <v>113</v>
      </c>
      <c r="D208" s="77"/>
      <c r="E208" s="70"/>
      <c r="F208" s="69"/>
      <c r="G208" s="75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72"/>
      <c r="T208" s="73"/>
    </row>
    <row r="209" spans="1:21" ht="30.6" customHeight="1" x14ac:dyDescent="0.35">
      <c r="A209" s="74"/>
      <c r="B209" s="68" t="s">
        <v>123</v>
      </c>
      <c r="C209" s="77"/>
      <c r="D209" s="77"/>
      <c r="E209" s="70" t="s">
        <v>219</v>
      </c>
      <c r="F209" s="69">
        <v>80</v>
      </c>
      <c r="G209" s="75">
        <v>207.45600000000002</v>
      </c>
      <c r="H209" s="75">
        <v>5.944</v>
      </c>
      <c r="I209" s="75">
        <v>9.9200000000000017</v>
      </c>
      <c r="J209" s="75">
        <v>23.6</v>
      </c>
      <c r="K209" s="75">
        <v>84</v>
      </c>
      <c r="L209" s="75">
        <v>5.6000000000000008E-2</v>
      </c>
      <c r="M209" s="75">
        <v>0.84000000000000008</v>
      </c>
      <c r="N209" s="75">
        <v>2.536</v>
      </c>
      <c r="O209" s="75">
        <v>72.496000000000009</v>
      </c>
      <c r="P209" s="75">
        <v>17.975999999999999</v>
      </c>
      <c r="Q209" s="75">
        <v>134.43199999999999</v>
      </c>
      <c r="R209" s="75">
        <v>1.3440000000000001</v>
      </c>
      <c r="S209" s="72" t="s">
        <v>220</v>
      </c>
      <c r="T209" s="73"/>
    </row>
    <row r="210" spans="1:21" ht="30.6" customHeight="1" x14ac:dyDescent="0.35">
      <c r="A210" s="74"/>
      <c r="B210" s="77"/>
      <c r="C210" s="77"/>
      <c r="D210" s="77"/>
      <c r="E210" s="70" t="s">
        <v>221</v>
      </c>
      <c r="F210" s="69">
        <v>100</v>
      </c>
      <c r="G210" s="75">
        <v>84.22</v>
      </c>
      <c r="H210" s="75">
        <v>3.76</v>
      </c>
      <c r="I210" s="75">
        <v>0.14000000000000001</v>
      </c>
      <c r="J210" s="75">
        <v>16.98</v>
      </c>
      <c r="K210" s="75">
        <v>3.06</v>
      </c>
      <c r="L210" s="75">
        <v>0.01</v>
      </c>
      <c r="M210" s="75">
        <v>24</v>
      </c>
      <c r="N210" s="75">
        <v>0</v>
      </c>
      <c r="O210" s="75">
        <v>37.950000000000003</v>
      </c>
      <c r="P210" s="75">
        <v>11.29</v>
      </c>
      <c r="Q210" s="75">
        <v>20.61</v>
      </c>
      <c r="R210" s="75">
        <v>0.46</v>
      </c>
      <c r="S210" s="72" t="s">
        <v>222</v>
      </c>
      <c r="T210" s="73"/>
    </row>
    <row r="211" spans="1:21" ht="30.6" customHeight="1" x14ac:dyDescent="0.35">
      <c r="A211" s="74"/>
      <c r="B211" s="69"/>
      <c r="C211" s="69"/>
      <c r="D211" s="69"/>
      <c r="E211" s="70" t="s">
        <v>198</v>
      </c>
      <c r="F211" s="69">
        <v>200</v>
      </c>
      <c r="G211" s="75">
        <v>76.239999999999995</v>
      </c>
      <c r="H211" s="75">
        <v>0.16</v>
      </c>
      <c r="I211" s="75">
        <v>0.16</v>
      </c>
      <c r="J211" s="75">
        <v>18.54</v>
      </c>
      <c r="K211" s="75">
        <v>1.2</v>
      </c>
      <c r="L211" s="75">
        <v>0</v>
      </c>
      <c r="M211" s="75">
        <v>1.6</v>
      </c>
      <c r="N211" s="75">
        <v>0.08</v>
      </c>
      <c r="O211" s="75">
        <v>6.08</v>
      </c>
      <c r="P211" s="75">
        <v>3.14</v>
      </c>
      <c r="Q211" s="75">
        <v>3.82</v>
      </c>
      <c r="R211" s="75">
        <v>0.8</v>
      </c>
      <c r="S211" s="72" t="s">
        <v>199</v>
      </c>
      <c r="T211" s="73"/>
    </row>
    <row r="212" spans="1:21" ht="30.6" customHeight="1" x14ac:dyDescent="0.35">
      <c r="A212" s="102" t="s">
        <v>119</v>
      </c>
      <c r="B212" s="107"/>
      <c r="C212" s="107"/>
      <c r="D212" s="107"/>
      <c r="E212" s="108"/>
      <c r="F212" s="66">
        <v>380</v>
      </c>
      <c r="G212" s="81">
        <v>367.916</v>
      </c>
      <c r="H212" s="81">
        <v>9.8640000000000008</v>
      </c>
      <c r="I212" s="81">
        <v>10.220000000000002</v>
      </c>
      <c r="J212" s="81">
        <v>59.12</v>
      </c>
      <c r="K212" s="81">
        <v>88.26</v>
      </c>
      <c r="L212" s="81">
        <v>6.6000000000000003E-2</v>
      </c>
      <c r="M212" s="81">
        <v>26.44</v>
      </c>
      <c r="N212" s="81">
        <v>2.6160000000000001</v>
      </c>
      <c r="O212" s="81">
        <v>116.52600000000001</v>
      </c>
      <c r="P212" s="81">
        <v>32.405999999999999</v>
      </c>
      <c r="Q212" s="81">
        <v>158.86199999999999</v>
      </c>
      <c r="R212" s="81">
        <v>2.6040000000000001</v>
      </c>
      <c r="S212" s="72"/>
      <c r="T212" s="73"/>
    </row>
    <row r="213" spans="1:21" ht="30.6" hidden="1" customHeight="1" x14ac:dyDescent="0.35">
      <c r="A213" s="102" t="s">
        <v>120</v>
      </c>
      <c r="B213" s="103"/>
      <c r="C213" s="103"/>
      <c r="D213" s="79"/>
      <c r="E213" s="80"/>
      <c r="F213" s="66">
        <v>350</v>
      </c>
      <c r="G213" s="81" t="s">
        <v>291</v>
      </c>
      <c r="H213" s="81" t="s">
        <v>292</v>
      </c>
      <c r="I213" s="81" t="s">
        <v>293</v>
      </c>
      <c r="J213" s="81" t="s">
        <v>294</v>
      </c>
      <c r="K213" s="81"/>
      <c r="L213" s="81"/>
      <c r="M213" s="81"/>
      <c r="N213" s="81"/>
      <c r="O213" s="81"/>
      <c r="P213" s="81"/>
      <c r="Q213" s="81"/>
      <c r="R213" s="81"/>
      <c r="S213" s="72"/>
      <c r="T213" s="73"/>
    </row>
    <row r="214" spans="1:21" ht="30.6" customHeight="1" x14ac:dyDescent="0.35">
      <c r="A214" s="109" t="s">
        <v>131</v>
      </c>
      <c r="B214" s="110"/>
      <c r="C214" s="110"/>
      <c r="D214" s="110"/>
      <c r="E214" s="111"/>
      <c r="F214" s="66">
        <v>2010</v>
      </c>
      <c r="G214" s="81">
        <v>1967.9179999999999</v>
      </c>
      <c r="H214" s="81">
        <v>61.213000000000008</v>
      </c>
      <c r="I214" s="81">
        <v>63.457999999999998</v>
      </c>
      <c r="J214" s="81">
        <v>289.26100000000002</v>
      </c>
      <c r="K214" s="81">
        <v>380.93999999999994</v>
      </c>
      <c r="L214" s="81">
        <v>1.0900000000000001</v>
      </c>
      <c r="M214" s="81">
        <v>38.414999999999999</v>
      </c>
      <c r="N214" s="81">
        <v>8.1610000000000014</v>
      </c>
      <c r="O214" s="81">
        <v>536.0920000000001</v>
      </c>
      <c r="P214" s="81">
        <v>192.44499999999999</v>
      </c>
      <c r="Q214" s="81">
        <v>895.9369999999999</v>
      </c>
      <c r="R214" s="81">
        <v>16.059699999999999</v>
      </c>
      <c r="S214" s="72"/>
      <c r="T214" s="73"/>
    </row>
    <row r="215" spans="1:21" ht="30.6" hidden="1" customHeight="1" x14ac:dyDescent="0.35">
      <c r="A215" s="109" t="s">
        <v>122</v>
      </c>
      <c r="B215" s="110"/>
      <c r="C215" s="110"/>
      <c r="D215" s="110"/>
      <c r="E215" s="111"/>
      <c r="F215" s="66">
        <v>1700</v>
      </c>
      <c r="G215" s="81" t="s">
        <v>297</v>
      </c>
      <c r="H215" s="81" t="s">
        <v>298</v>
      </c>
      <c r="I215" s="81" t="s">
        <v>299</v>
      </c>
      <c r="J215" s="81" t="s">
        <v>300</v>
      </c>
      <c r="K215" s="81"/>
      <c r="L215" s="81"/>
      <c r="M215" s="81"/>
      <c r="N215" s="81"/>
      <c r="O215" s="81"/>
      <c r="P215" s="81"/>
      <c r="Q215" s="81"/>
      <c r="R215" s="81"/>
      <c r="S215" s="72"/>
      <c r="T215" s="73"/>
    </row>
    <row r="216" spans="1:21" ht="30.6" customHeight="1" x14ac:dyDescent="0.35">
      <c r="A216" s="86"/>
      <c r="B216" s="104" t="s">
        <v>139</v>
      </c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6"/>
    </row>
    <row r="217" spans="1:21" ht="30.6" customHeight="1" x14ac:dyDescent="0.35">
      <c r="A217" s="86"/>
      <c r="B217" s="104" t="s">
        <v>282</v>
      </c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6"/>
    </row>
    <row r="218" spans="1:21" ht="30.6" customHeight="1" x14ac:dyDescent="0.35">
      <c r="A218" s="86"/>
      <c r="B218" s="98" t="s">
        <v>111</v>
      </c>
      <c r="C218" s="98" t="s">
        <v>110</v>
      </c>
      <c r="D218" s="64" t="s">
        <v>112</v>
      </c>
      <c r="E218" s="100" t="s">
        <v>0</v>
      </c>
      <c r="F218" s="100" t="s">
        <v>117</v>
      </c>
      <c r="G218" s="101" t="s">
        <v>2</v>
      </c>
      <c r="H218" s="100" t="s">
        <v>1</v>
      </c>
      <c r="I218" s="100"/>
      <c r="J218" s="100"/>
      <c r="K218" s="100" t="s">
        <v>3</v>
      </c>
      <c r="L218" s="100"/>
      <c r="M218" s="100"/>
      <c r="N218" s="100"/>
      <c r="O218" s="100" t="s">
        <v>4</v>
      </c>
      <c r="P218" s="100"/>
      <c r="Q218" s="100"/>
      <c r="R218" s="100"/>
      <c r="S218" s="98" t="s">
        <v>115</v>
      </c>
      <c r="T218" s="87"/>
      <c r="U218" s="88"/>
    </row>
    <row r="219" spans="1:21" ht="55.8" customHeight="1" x14ac:dyDescent="0.35">
      <c r="A219" s="86"/>
      <c r="B219" s="99"/>
      <c r="C219" s="99"/>
      <c r="D219" s="65"/>
      <c r="E219" s="100"/>
      <c r="F219" s="100"/>
      <c r="G219" s="101"/>
      <c r="H219" s="66" t="s">
        <v>5</v>
      </c>
      <c r="I219" s="66" t="s">
        <v>6</v>
      </c>
      <c r="J219" s="66" t="s">
        <v>7</v>
      </c>
      <c r="K219" s="66" t="s">
        <v>9</v>
      </c>
      <c r="L219" s="66" t="s">
        <v>91</v>
      </c>
      <c r="M219" s="66" t="s">
        <v>8</v>
      </c>
      <c r="N219" s="66" t="s">
        <v>10</v>
      </c>
      <c r="O219" s="66" t="s">
        <v>11</v>
      </c>
      <c r="P219" s="66" t="s">
        <v>12</v>
      </c>
      <c r="Q219" s="66" t="s">
        <v>92</v>
      </c>
      <c r="R219" s="66" t="s">
        <v>13</v>
      </c>
      <c r="S219" s="99"/>
      <c r="T219" s="87"/>
      <c r="U219" s="88"/>
    </row>
    <row r="220" spans="1:21" ht="30.6" customHeight="1" x14ac:dyDescent="0.35">
      <c r="A220" s="67">
        <v>2</v>
      </c>
      <c r="B220" s="68">
        <v>8</v>
      </c>
      <c r="C220" s="68" t="s">
        <v>254</v>
      </c>
      <c r="D220" s="69"/>
      <c r="E220" s="70"/>
      <c r="F220" s="70"/>
      <c r="G220" s="71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72"/>
      <c r="T220" s="73"/>
    </row>
    <row r="221" spans="1:21" ht="30.6" customHeight="1" x14ac:dyDescent="0.35">
      <c r="A221" s="74"/>
      <c r="B221" s="68" t="s">
        <v>124</v>
      </c>
      <c r="C221" s="69"/>
      <c r="D221" s="69"/>
      <c r="E221" s="70" t="s">
        <v>256</v>
      </c>
      <c r="F221" s="69" t="s">
        <v>303</v>
      </c>
      <c r="G221" s="75">
        <v>358.59000000000003</v>
      </c>
      <c r="H221" s="75">
        <v>20.370000000000005</v>
      </c>
      <c r="I221" s="75">
        <v>19.229999999999997</v>
      </c>
      <c r="J221" s="75">
        <v>26.009999999999998</v>
      </c>
      <c r="K221" s="75">
        <v>57.029999999999994</v>
      </c>
      <c r="L221" s="75">
        <v>0.06</v>
      </c>
      <c r="M221" s="75">
        <v>1.335</v>
      </c>
      <c r="N221" s="75">
        <v>0.67499999999999993</v>
      </c>
      <c r="O221" s="75">
        <v>181.185</v>
      </c>
      <c r="P221" s="75">
        <v>27.21</v>
      </c>
      <c r="Q221" s="75">
        <v>150.72</v>
      </c>
      <c r="R221" s="75">
        <v>0.82500000000000007</v>
      </c>
      <c r="S221" s="72" t="s">
        <v>255</v>
      </c>
      <c r="T221" s="73"/>
    </row>
    <row r="222" spans="1:21" ht="30.6" customHeight="1" x14ac:dyDescent="0.35">
      <c r="A222" s="74"/>
      <c r="B222" s="69"/>
      <c r="C222" s="69"/>
      <c r="D222" s="69"/>
      <c r="E222" s="70" t="s">
        <v>182</v>
      </c>
      <c r="F222" s="69">
        <v>30</v>
      </c>
      <c r="G222" s="75">
        <v>78.509999999999991</v>
      </c>
      <c r="H222" s="75">
        <v>2.25</v>
      </c>
      <c r="I222" s="75">
        <v>0.87</v>
      </c>
      <c r="J222" s="75">
        <v>15.419999999999998</v>
      </c>
      <c r="K222" s="75">
        <v>0</v>
      </c>
      <c r="L222" s="75">
        <v>8.9999999999999993E-3</v>
      </c>
      <c r="M222" s="75">
        <v>0</v>
      </c>
      <c r="N222" s="75">
        <v>0.51</v>
      </c>
      <c r="O222" s="75">
        <v>5.7</v>
      </c>
      <c r="P222" s="75">
        <v>3.9</v>
      </c>
      <c r="Q222" s="75">
        <v>19.5</v>
      </c>
      <c r="R222" s="75">
        <v>0.36</v>
      </c>
      <c r="S222" s="72" t="s">
        <v>183</v>
      </c>
      <c r="T222" s="73"/>
    </row>
    <row r="223" spans="1:21" ht="30.6" customHeight="1" x14ac:dyDescent="0.35">
      <c r="A223" s="74"/>
      <c r="B223" s="69"/>
      <c r="C223" s="69"/>
      <c r="D223" s="69"/>
      <c r="E223" s="70" t="s">
        <v>146</v>
      </c>
      <c r="F223" s="69">
        <v>150</v>
      </c>
      <c r="G223" s="75">
        <v>142.35000000000002</v>
      </c>
      <c r="H223" s="75">
        <v>2.4000000000000004</v>
      </c>
      <c r="I223" s="75">
        <v>0.75</v>
      </c>
      <c r="J223" s="75">
        <v>31.5</v>
      </c>
      <c r="K223" s="75">
        <v>0</v>
      </c>
      <c r="L223" s="75">
        <v>0.06</v>
      </c>
      <c r="M223" s="75">
        <v>15</v>
      </c>
      <c r="N223" s="75">
        <v>0.60000000000000009</v>
      </c>
      <c r="O223" s="75">
        <v>12</v>
      </c>
      <c r="P223" s="75">
        <v>63</v>
      </c>
      <c r="Q223" s="75">
        <v>42</v>
      </c>
      <c r="R223" s="75">
        <v>0.89999999999999991</v>
      </c>
      <c r="S223" s="72" t="s">
        <v>145</v>
      </c>
      <c r="T223" s="73"/>
    </row>
    <row r="224" spans="1:21" ht="30.6" customHeight="1" x14ac:dyDescent="0.35">
      <c r="A224" s="74"/>
      <c r="B224" s="69"/>
      <c r="C224" s="69"/>
      <c r="D224" s="69"/>
      <c r="E224" s="70" t="s">
        <v>143</v>
      </c>
      <c r="F224" s="69" t="s">
        <v>147</v>
      </c>
      <c r="G224" s="75">
        <v>62.38</v>
      </c>
      <c r="H224" s="75">
        <v>0.24</v>
      </c>
      <c r="I224" s="75">
        <v>0.06</v>
      </c>
      <c r="J224" s="75">
        <v>15.22</v>
      </c>
      <c r="K224" s="75">
        <v>0.12</v>
      </c>
      <c r="L224" s="75">
        <v>0</v>
      </c>
      <c r="M224" s="75">
        <v>1.1599999999999999</v>
      </c>
      <c r="N224" s="75">
        <v>0.02</v>
      </c>
      <c r="O224" s="75">
        <v>7.28</v>
      </c>
      <c r="P224" s="75">
        <v>4.5599999999999996</v>
      </c>
      <c r="Q224" s="75">
        <v>8.52</v>
      </c>
      <c r="R224" s="75">
        <v>0.8</v>
      </c>
      <c r="S224" s="76" t="s">
        <v>144</v>
      </c>
      <c r="T224" s="73"/>
    </row>
    <row r="225" spans="1:20" ht="30.6" hidden="1" customHeight="1" x14ac:dyDescent="0.35">
      <c r="A225" s="74"/>
      <c r="B225" s="69"/>
      <c r="C225" s="69"/>
      <c r="D225" s="69"/>
      <c r="E225" s="70"/>
      <c r="F225" s="69"/>
      <c r="G225" s="75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72"/>
      <c r="T225" s="73"/>
    </row>
    <row r="226" spans="1:20" ht="30.6" hidden="1" customHeight="1" x14ac:dyDescent="0.35">
      <c r="A226" s="74"/>
      <c r="B226" s="77"/>
      <c r="C226" s="77"/>
      <c r="D226" s="77"/>
      <c r="E226" s="70"/>
      <c r="F226" s="69"/>
      <c r="G226" s="75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72"/>
      <c r="T226" s="73"/>
    </row>
    <row r="227" spans="1:20" ht="30.6" customHeight="1" x14ac:dyDescent="0.35">
      <c r="A227" s="102" t="s">
        <v>119</v>
      </c>
      <c r="B227" s="107"/>
      <c r="C227" s="107"/>
      <c r="D227" s="107"/>
      <c r="E227" s="108"/>
      <c r="F227" s="66">
        <v>567</v>
      </c>
      <c r="G227" s="81">
        <v>641.83000000000004</v>
      </c>
      <c r="H227" s="81">
        <v>25.26</v>
      </c>
      <c r="I227" s="81">
        <v>20.909999999999997</v>
      </c>
      <c r="J227" s="81">
        <v>88.149999999999991</v>
      </c>
      <c r="K227" s="81">
        <v>57.149999999999991</v>
      </c>
      <c r="L227" s="81">
        <v>0.129</v>
      </c>
      <c r="M227" s="81">
        <v>17.495000000000001</v>
      </c>
      <c r="N227" s="81">
        <v>1.8050000000000002</v>
      </c>
      <c r="O227" s="81">
        <v>206.16499999999999</v>
      </c>
      <c r="P227" s="81">
        <v>98.67</v>
      </c>
      <c r="Q227" s="81">
        <v>220.74</v>
      </c>
      <c r="R227" s="81">
        <v>2.8849999999999998</v>
      </c>
      <c r="S227" s="72"/>
      <c r="T227" s="73"/>
    </row>
    <row r="228" spans="1:20" ht="30.6" hidden="1" customHeight="1" x14ac:dyDescent="0.35">
      <c r="A228" s="102" t="s">
        <v>120</v>
      </c>
      <c r="B228" s="103"/>
      <c r="C228" s="103"/>
      <c r="D228" s="79"/>
      <c r="E228" s="80"/>
      <c r="F228" s="66">
        <v>550</v>
      </c>
      <c r="G228" s="81" t="s">
        <v>283</v>
      </c>
      <c r="H228" s="81" t="s">
        <v>284</v>
      </c>
      <c r="I228" s="81" t="s">
        <v>285</v>
      </c>
      <c r="J228" s="81" t="s">
        <v>286</v>
      </c>
      <c r="K228" s="81"/>
      <c r="L228" s="81"/>
      <c r="M228" s="81"/>
      <c r="N228" s="81"/>
      <c r="O228" s="81"/>
      <c r="P228" s="81"/>
      <c r="Q228" s="81"/>
      <c r="R228" s="81"/>
      <c r="S228" s="72"/>
      <c r="T228" s="73"/>
    </row>
    <row r="229" spans="1:20" ht="30.6" customHeight="1" x14ac:dyDescent="0.35">
      <c r="A229" s="67">
        <v>2</v>
      </c>
      <c r="B229" s="68">
        <v>8</v>
      </c>
      <c r="C229" s="68" t="s">
        <v>14</v>
      </c>
      <c r="D229" s="69"/>
      <c r="E229" s="70"/>
      <c r="F229" s="69"/>
      <c r="G229" s="75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72"/>
      <c r="T229" s="73"/>
    </row>
    <row r="230" spans="1:20" ht="30.6" customHeight="1" x14ac:dyDescent="0.35">
      <c r="A230" s="74"/>
      <c r="B230" s="68" t="s">
        <v>124</v>
      </c>
      <c r="C230" s="69"/>
      <c r="D230" s="69"/>
      <c r="E230" s="70"/>
      <c r="F230" s="69"/>
      <c r="G230" s="75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72"/>
      <c r="T230" s="73"/>
    </row>
    <row r="231" spans="1:20" ht="46.8" customHeight="1" x14ac:dyDescent="0.35">
      <c r="A231" s="74"/>
      <c r="B231" s="69"/>
      <c r="C231" s="69"/>
      <c r="D231" s="69"/>
      <c r="E231" s="89" t="s">
        <v>201</v>
      </c>
      <c r="F231" s="69">
        <v>100</v>
      </c>
      <c r="G231" s="75">
        <v>65.37</v>
      </c>
      <c r="H231" s="75">
        <v>0.88</v>
      </c>
      <c r="I231" s="75">
        <v>5.43</v>
      </c>
      <c r="J231" s="75">
        <v>3.25</v>
      </c>
      <c r="K231" s="75">
        <v>38.299999999999997</v>
      </c>
      <c r="L231" s="75">
        <v>0.04</v>
      </c>
      <c r="M231" s="75">
        <v>7.73</v>
      </c>
      <c r="N231" s="75">
        <v>0.95</v>
      </c>
      <c r="O231" s="75">
        <v>15.14</v>
      </c>
      <c r="P231" s="75">
        <v>14.71</v>
      </c>
      <c r="Q231" s="75">
        <v>27.51</v>
      </c>
      <c r="R231" s="75">
        <v>0.63</v>
      </c>
      <c r="S231" s="72" t="s">
        <v>202</v>
      </c>
      <c r="T231" s="73"/>
    </row>
    <row r="232" spans="1:20" ht="30.6" customHeight="1" x14ac:dyDescent="0.35">
      <c r="A232" s="74"/>
      <c r="B232" s="69"/>
      <c r="C232" s="69"/>
      <c r="D232" s="69"/>
      <c r="E232" s="70" t="s">
        <v>192</v>
      </c>
      <c r="F232" s="69" t="s">
        <v>295</v>
      </c>
      <c r="G232" s="75">
        <v>102.41</v>
      </c>
      <c r="H232" s="75">
        <v>1.865</v>
      </c>
      <c r="I232" s="75">
        <v>5.87</v>
      </c>
      <c r="J232" s="75">
        <v>10.53</v>
      </c>
      <c r="K232" s="75">
        <v>254.31999999999996</v>
      </c>
      <c r="L232" s="75">
        <v>2.5000000000000001E-2</v>
      </c>
      <c r="M232" s="75">
        <v>7.75</v>
      </c>
      <c r="N232" s="75">
        <v>0.68</v>
      </c>
      <c r="O232" s="75">
        <v>37.585000000000001</v>
      </c>
      <c r="P232" s="75">
        <v>23.33</v>
      </c>
      <c r="Q232" s="75">
        <v>47.395000000000003</v>
      </c>
      <c r="R232" s="75">
        <v>0.94500000000000006</v>
      </c>
      <c r="S232" s="72" t="s">
        <v>191</v>
      </c>
      <c r="T232" s="73"/>
    </row>
    <row r="233" spans="1:20" ht="30.6" customHeight="1" x14ac:dyDescent="0.35">
      <c r="A233" s="74"/>
      <c r="B233" s="82"/>
      <c r="C233" s="82"/>
      <c r="D233" s="82"/>
      <c r="E233" s="70" t="s">
        <v>257</v>
      </c>
      <c r="F233" s="69">
        <v>200</v>
      </c>
      <c r="G233" s="75">
        <v>408.73</v>
      </c>
      <c r="H233" s="75">
        <v>14.16</v>
      </c>
      <c r="I233" s="75">
        <v>22.49</v>
      </c>
      <c r="J233" s="75">
        <v>37.42</v>
      </c>
      <c r="K233" s="75">
        <v>143.4</v>
      </c>
      <c r="L233" s="75">
        <v>0.37</v>
      </c>
      <c r="M233" s="75">
        <v>0.69</v>
      </c>
      <c r="N233" s="75">
        <v>1.34</v>
      </c>
      <c r="O233" s="75">
        <v>9.89</v>
      </c>
      <c r="P233" s="75">
        <v>29.55</v>
      </c>
      <c r="Q233" s="75">
        <v>207.36</v>
      </c>
      <c r="R233" s="75">
        <v>1.98</v>
      </c>
      <c r="S233" s="76" t="s">
        <v>258</v>
      </c>
      <c r="T233" s="73"/>
    </row>
    <row r="234" spans="1:20" ht="30.6" customHeight="1" x14ac:dyDescent="0.35">
      <c r="A234" s="74"/>
      <c r="B234" s="77"/>
      <c r="C234" s="77"/>
      <c r="D234" s="77"/>
      <c r="E234" s="70" t="s">
        <v>177</v>
      </c>
      <c r="F234" s="69">
        <v>200</v>
      </c>
      <c r="G234" s="75">
        <v>61.6</v>
      </c>
      <c r="H234" s="75">
        <v>0.06</v>
      </c>
      <c r="I234" s="75">
        <v>0</v>
      </c>
      <c r="J234" s="75">
        <v>15.34</v>
      </c>
      <c r="K234" s="75">
        <v>0.04</v>
      </c>
      <c r="L234" s="75">
        <v>0</v>
      </c>
      <c r="M234" s="75">
        <v>0</v>
      </c>
      <c r="N234" s="75">
        <v>0</v>
      </c>
      <c r="O234" s="75">
        <v>0.52</v>
      </c>
      <c r="P234" s="75">
        <v>0.06</v>
      </c>
      <c r="Q234" s="75">
        <v>0.2</v>
      </c>
      <c r="R234" s="75">
        <v>0.4</v>
      </c>
      <c r="S234" s="72"/>
      <c r="T234" s="73"/>
    </row>
    <row r="235" spans="1:20" ht="30.6" customHeight="1" x14ac:dyDescent="0.35">
      <c r="A235" s="74"/>
      <c r="B235" s="77"/>
      <c r="C235" s="77"/>
      <c r="D235" s="77"/>
      <c r="E235" s="70" t="s">
        <v>156</v>
      </c>
      <c r="F235" s="69">
        <v>40</v>
      </c>
      <c r="G235" s="75">
        <v>93.76</v>
      </c>
      <c r="H235" s="75">
        <v>3.04</v>
      </c>
      <c r="I235" s="75">
        <v>0.32000000000000006</v>
      </c>
      <c r="J235" s="75">
        <v>19.680000000000003</v>
      </c>
      <c r="K235" s="75">
        <v>0</v>
      </c>
      <c r="L235" s="75">
        <v>4.4000000000000004E-2</v>
      </c>
      <c r="M235" s="75">
        <v>0</v>
      </c>
      <c r="N235" s="75">
        <v>0.48</v>
      </c>
      <c r="O235" s="75">
        <v>8</v>
      </c>
      <c r="P235" s="75">
        <v>5.6000000000000005</v>
      </c>
      <c r="Q235" s="75">
        <v>26</v>
      </c>
      <c r="R235" s="75">
        <v>0.44000000000000006</v>
      </c>
      <c r="S235" s="72"/>
      <c r="T235" s="73"/>
    </row>
    <row r="236" spans="1:20" ht="30.6" customHeight="1" x14ac:dyDescent="0.35">
      <c r="A236" s="74"/>
      <c r="B236" s="77"/>
      <c r="C236" s="77"/>
      <c r="D236" s="77"/>
      <c r="E236" s="70" t="s">
        <v>158</v>
      </c>
      <c r="F236" s="69">
        <v>60</v>
      </c>
      <c r="G236" s="75">
        <v>161.93999999999997</v>
      </c>
      <c r="H236" s="75">
        <v>3.36</v>
      </c>
      <c r="I236" s="75">
        <v>0.66</v>
      </c>
      <c r="J236" s="75">
        <v>35.64</v>
      </c>
      <c r="K236" s="75">
        <v>0</v>
      </c>
      <c r="L236" s="75">
        <v>0.24</v>
      </c>
      <c r="M236" s="75">
        <v>0</v>
      </c>
      <c r="N236" s="75">
        <v>0.54</v>
      </c>
      <c r="O236" s="75">
        <v>13.799999999999999</v>
      </c>
      <c r="P236" s="75">
        <v>15</v>
      </c>
      <c r="Q236" s="75">
        <v>63.599999999999994</v>
      </c>
      <c r="R236" s="75">
        <v>1.8599999999999999</v>
      </c>
      <c r="S236" s="72"/>
      <c r="T236" s="73"/>
    </row>
    <row r="237" spans="1:20" ht="30.6" customHeight="1" x14ac:dyDescent="0.35">
      <c r="A237" s="102" t="s">
        <v>119</v>
      </c>
      <c r="B237" s="107"/>
      <c r="C237" s="107"/>
      <c r="D237" s="107"/>
      <c r="E237" s="108"/>
      <c r="F237" s="66">
        <v>860</v>
      </c>
      <c r="G237" s="81">
        <v>893.81</v>
      </c>
      <c r="H237" s="81">
        <v>23.364999999999998</v>
      </c>
      <c r="I237" s="81">
        <v>34.769999999999996</v>
      </c>
      <c r="J237" s="81">
        <v>121.86000000000001</v>
      </c>
      <c r="K237" s="81">
        <v>436.06</v>
      </c>
      <c r="L237" s="81">
        <v>0.71899999999999997</v>
      </c>
      <c r="M237" s="81">
        <v>16.170000000000002</v>
      </c>
      <c r="N237" s="81">
        <v>3.9899999999999998</v>
      </c>
      <c r="O237" s="81">
        <v>84.935000000000002</v>
      </c>
      <c r="P237" s="81">
        <v>88.25</v>
      </c>
      <c r="Q237" s="81">
        <v>372.06499999999994</v>
      </c>
      <c r="R237" s="81">
        <v>6.2550000000000008</v>
      </c>
      <c r="S237" s="72"/>
      <c r="T237" s="73"/>
    </row>
    <row r="238" spans="1:20" ht="30.6" hidden="1" customHeight="1" x14ac:dyDescent="0.35">
      <c r="A238" s="102" t="s">
        <v>120</v>
      </c>
      <c r="B238" s="103"/>
      <c r="C238" s="103"/>
      <c r="D238" s="79"/>
      <c r="E238" s="80"/>
      <c r="F238" s="66">
        <v>800</v>
      </c>
      <c r="G238" s="81" t="s">
        <v>287</v>
      </c>
      <c r="H238" s="81" t="s">
        <v>288</v>
      </c>
      <c r="I238" s="81" t="s">
        <v>289</v>
      </c>
      <c r="J238" s="81" t="s">
        <v>290</v>
      </c>
      <c r="K238" s="81"/>
      <c r="L238" s="81"/>
      <c r="M238" s="81"/>
      <c r="N238" s="81"/>
      <c r="O238" s="81"/>
      <c r="P238" s="81"/>
      <c r="Q238" s="81"/>
      <c r="R238" s="81"/>
      <c r="S238" s="72"/>
      <c r="T238" s="73"/>
    </row>
    <row r="239" spans="1:20" ht="30.6" customHeight="1" x14ac:dyDescent="0.35">
      <c r="A239" s="67">
        <v>2</v>
      </c>
      <c r="B239" s="68">
        <v>8</v>
      </c>
      <c r="C239" s="85" t="s">
        <v>113</v>
      </c>
      <c r="D239" s="77"/>
      <c r="E239" s="70"/>
      <c r="F239" s="69"/>
      <c r="G239" s="75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72"/>
      <c r="T239" s="73"/>
    </row>
    <row r="240" spans="1:20" ht="30.6" customHeight="1" x14ac:dyDescent="0.35">
      <c r="A240" s="74"/>
      <c r="B240" s="68" t="s">
        <v>124</v>
      </c>
      <c r="C240" s="77"/>
      <c r="D240" s="77"/>
      <c r="E240" s="70" t="s">
        <v>209</v>
      </c>
      <c r="F240" s="69">
        <v>150</v>
      </c>
      <c r="G240" s="75">
        <v>386.31000000000006</v>
      </c>
      <c r="H240" s="75">
        <v>13.71</v>
      </c>
      <c r="I240" s="75">
        <v>16.11</v>
      </c>
      <c r="J240" s="75">
        <v>46.62</v>
      </c>
      <c r="K240" s="75">
        <v>110.69999999999999</v>
      </c>
      <c r="L240" s="75">
        <v>4.4999999999999998E-2</v>
      </c>
      <c r="M240" s="75">
        <v>4.4999999999999998E-2</v>
      </c>
      <c r="N240" s="75">
        <v>1.9350000000000001</v>
      </c>
      <c r="O240" s="75">
        <v>150.94499999999999</v>
      </c>
      <c r="P240" s="75">
        <v>19.395</v>
      </c>
      <c r="Q240" s="75">
        <v>177.78</v>
      </c>
      <c r="R240" s="75">
        <v>1.8900000000000001</v>
      </c>
      <c r="S240" s="72" t="s">
        <v>210</v>
      </c>
      <c r="T240" s="73"/>
    </row>
    <row r="241" spans="1:21" ht="30.6" customHeight="1" x14ac:dyDescent="0.35">
      <c r="A241" s="74"/>
      <c r="B241" s="77"/>
      <c r="C241" s="77"/>
      <c r="D241" s="77"/>
      <c r="E241" s="70" t="s">
        <v>154</v>
      </c>
      <c r="F241" s="69">
        <v>200</v>
      </c>
      <c r="G241" s="75">
        <v>66.64</v>
      </c>
      <c r="H241" s="75">
        <v>0.18</v>
      </c>
      <c r="I241" s="75">
        <v>0.08</v>
      </c>
      <c r="J241" s="75">
        <v>16.3</v>
      </c>
      <c r="K241" s="75">
        <v>2.04</v>
      </c>
      <c r="L241" s="75">
        <v>0</v>
      </c>
      <c r="M241" s="75">
        <v>16</v>
      </c>
      <c r="N241" s="75">
        <v>0</v>
      </c>
      <c r="O241" s="75">
        <v>6.78</v>
      </c>
      <c r="P241" s="75">
        <v>5.4</v>
      </c>
      <c r="Q241" s="75">
        <v>5.74</v>
      </c>
      <c r="R241" s="75">
        <v>0.28000000000000003</v>
      </c>
      <c r="S241" s="72" t="s">
        <v>155</v>
      </c>
      <c r="T241" s="73"/>
    </row>
    <row r="242" spans="1:21" ht="30.6" customHeight="1" x14ac:dyDescent="0.35">
      <c r="A242" s="102" t="s">
        <v>119</v>
      </c>
      <c r="B242" s="107"/>
      <c r="C242" s="107"/>
      <c r="D242" s="107"/>
      <c r="E242" s="108"/>
      <c r="F242" s="66">
        <v>300</v>
      </c>
      <c r="G242" s="81">
        <v>452.95000000000005</v>
      </c>
      <c r="H242" s="81">
        <v>13.89</v>
      </c>
      <c r="I242" s="81">
        <v>16.189999999999998</v>
      </c>
      <c r="J242" s="81">
        <v>62.92</v>
      </c>
      <c r="K242" s="81">
        <v>112.74</v>
      </c>
      <c r="L242" s="81">
        <v>4.4999999999999998E-2</v>
      </c>
      <c r="M242" s="81">
        <v>16.045000000000002</v>
      </c>
      <c r="N242" s="81">
        <v>1.9350000000000001</v>
      </c>
      <c r="O242" s="81">
        <v>157.72499999999999</v>
      </c>
      <c r="P242" s="81">
        <v>24.795000000000002</v>
      </c>
      <c r="Q242" s="81">
        <v>183.52</v>
      </c>
      <c r="R242" s="81">
        <v>2.17</v>
      </c>
      <c r="S242" s="72"/>
      <c r="T242" s="73"/>
    </row>
    <row r="243" spans="1:21" ht="30.6" hidden="1" customHeight="1" x14ac:dyDescent="0.35">
      <c r="A243" s="102" t="s">
        <v>120</v>
      </c>
      <c r="B243" s="103"/>
      <c r="C243" s="103"/>
      <c r="D243" s="79"/>
      <c r="E243" s="80"/>
      <c r="F243" s="66">
        <v>350</v>
      </c>
      <c r="G243" s="81" t="s">
        <v>291</v>
      </c>
      <c r="H243" s="81" t="s">
        <v>292</v>
      </c>
      <c r="I243" s="81" t="s">
        <v>293</v>
      </c>
      <c r="J243" s="81" t="s">
        <v>294</v>
      </c>
      <c r="K243" s="81"/>
      <c r="L243" s="81"/>
      <c r="M243" s="81"/>
      <c r="N243" s="81"/>
      <c r="O243" s="81"/>
      <c r="P243" s="81"/>
      <c r="Q243" s="81"/>
      <c r="R243" s="81"/>
      <c r="S243" s="72"/>
      <c r="T243" s="73"/>
    </row>
    <row r="244" spans="1:21" ht="30.6" customHeight="1" x14ac:dyDescent="0.35">
      <c r="A244" s="109" t="s">
        <v>132</v>
      </c>
      <c r="B244" s="110"/>
      <c r="C244" s="110"/>
      <c r="D244" s="110"/>
      <c r="E244" s="111"/>
      <c r="F244" s="66">
        <v>1727</v>
      </c>
      <c r="G244" s="81">
        <v>1988.5900000000001</v>
      </c>
      <c r="H244" s="81">
        <v>62.515000000000001</v>
      </c>
      <c r="I244" s="81">
        <v>71.86999999999999</v>
      </c>
      <c r="J244" s="81">
        <v>272.93</v>
      </c>
      <c r="K244" s="81">
        <v>605.94999999999993</v>
      </c>
      <c r="L244" s="81">
        <v>0.89300000000000002</v>
      </c>
      <c r="M244" s="81">
        <v>49.710000000000008</v>
      </c>
      <c r="N244" s="81">
        <v>7.73</v>
      </c>
      <c r="O244" s="81">
        <v>448.82499999999999</v>
      </c>
      <c r="P244" s="81">
        <v>211.715</v>
      </c>
      <c r="Q244" s="81">
        <v>776.32499999999993</v>
      </c>
      <c r="R244" s="81">
        <v>11.31</v>
      </c>
      <c r="S244" s="72"/>
      <c r="T244" s="73"/>
    </row>
    <row r="245" spans="1:21" ht="30.6" hidden="1" customHeight="1" x14ac:dyDescent="0.35">
      <c r="A245" s="109" t="s">
        <v>122</v>
      </c>
      <c r="B245" s="110"/>
      <c r="C245" s="110"/>
      <c r="D245" s="110"/>
      <c r="E245" s="111"/>
      <c r="F245" s="66">
        <v>1700</v>
      </c>
      <c r="G245" s="81" t="s">
        <v>297</v>
      </c>
      <c r="H245" s="81" t="s">
        <v>298</v>
      </c>
      <c r="I245" s="81" t="s">
        <v>299</v>
      </c>
      <c r="J245" s="81" t="s">
        <v>300</v>
      </c>
      <c r="K245" s="81"/>
      <c r="L245" s="81"/>
      <c r="M245" s="81"/>
      <c r="N245" s="81"/>
      <c r="O245" s="81"/>
      <c r="P245" s="81"/>
      <c r="Q245" s="81"/>
      <c r="R245" s="81"/>
      <c r="S245" s="72"/>
      <c r="T245" s="73"/>
    </row>
    <row r="246" spans="1:21" ht="30.6" customHeight="1" x14ac:dyDescent="0.35">
      <c r="A246" s="86"/>
      <c r="B246" s="104" t="s">
        <v>139</v>
      </c>
      <c r="C246" s="105"/>
      <c r="D246" s="105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6"/>
    </row>
    <row r="247" spans="1:21" ht="30.6" customHeight="1" x14ac:dyDescent="0.35">
      <c r="A247" s="86"/>
      <c r="B247" s="104" t="s">
        <v>282</v>
      </c>
      <c r="C247" s="105"/>
      <c r="D247" s="105"/>
      <c r="E247" s="105"/>
      <c r="F247" s="105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6"/>
    </row>
    <row r="248" spans="1:21" ht="30.6" customHeight="1" x14ac:dyDescent="0.35">
      <c r="A248" s="86"/>
      <c r="B248" s="98" t="s">
        <v>111</v>
      </c>
      <c r="C248" s="98" t="s">
        <v>110</v>
      </c>
      <c r="D248" s="64" t="s">
        <v>112</v>
      </c>
      <c r="E248" s="100" t="s">
        <v>0</v>
      </c>
      <c r="F248" s="100" t="s">
        <v>117</v>
      </c>
      <c r="G248" s="101" t="s">
        <v>2</v>
      </c>
      <c r="H248" s="100" t="s">
        <v>1</v>
      </c>
      <c r="I248" s="100"/>
      <c r="J248" s="100"/>
      <c r="K248" s="100" t="s">
        <v>3</v>
      </c>
      <c r="L248" s="100"/>
      <c r="M248" s="100"/>
      <c r="N248" s="100"/>
      <c r="O248" s="100" t="s">
        <v>4</v>
      </c>
      <c r="P248" s="100"/>
      <c r="Q248" s="100"/>
      <c r="R248" s="100"/>
      <c r="S248" s="98" t="s">
        <v>115</v>
      </c>
      <c r="T248" s="87"/>
      <c r="U248" s="88"/>
    </row>
    <row r="249" spans="1:21" ht="55.8" customHeight="1" x14ac:dyDescent="0.35">
      <c r="A249" s="86"/>
      <c r="B249" s="99"/>
      <c r="C249" s="99"/>
      <c r="D249" s="65"/>
      <c r="E249" s="100"/>
      <c r="F249" s="100"/>
      <c r="G249" s="101"/>
      <c r="H249" s="66" t="s">
        <v>5</v>
      </c>
      <c r="I249" s="66" t="s">
        <v>6</v>
      </c>
      <c r="J249" s="66" t="s">
        <v>7</v>
      </c>
      <c r="K249" s="66" t="s">
        <v>9</v>
      </c>
      <c r="L249" s="66" t="s">
        <v>91</v>
      </c>
      <c r="M249" s="66" t="s">
        <v>8</v>
      </c>
      <c r="N249" s="66" t="s">
        <v>10</v>
      </c>
      <c r="O249" s="66" t="s">
        <v>11</v>
      </c>
      <c r="P249" s="66" t="s">
        <v>12</v>
      </c>
      <c r="Q249" s="66" t="s">
        <v>92</v>
      </c>
      <c r="R249" s="66" t="s">
        <v>13</v>
      </c>
      <c r="S249" s="99"/>
      <c r="T249" s="87"/>
      <c r="U249" s="88"/>
    </row>
    <row r="250" spans="1:21" ht="30.6" customHeight="1" x14ac:dyDescent="0.35">
      <c r="A250" s="67">
        <v>2</v>
      </c>
      <c r="B250" s="68">
        <v>9</v>
      </c>
      <c r="C250" s="68" t="s">
        <v>254</v>
      </c>
      <c r="D250" s="69"/>
      <c r="E250" s="70"/>
      <c r="F250" s="70"/>
      <c r="G250" s="71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72"/>
      <c r="T250" s="73"/>
    </row>
    <row r="251" spans="1:21" ht="30.6" customHeight="1" x14ac:dyDescent="0.35">
      <c r="A251" s="74"/>
      <c r="B251" s="68" t="s">
        <v>126</v>
      </c>
      <c r="C251" s="69"/>
      <c r="D251" s="69"/>
      <c r="E251" s="70"/>
      <c r="F251" s="69"/>
      <c r="G251" s="75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72"/>
      <c r="T251" s="73"/>
    </row>
    <row r="252" spans="1:21" ht="52.2" customHeight="1" x14ac:dyDescent="0.35">
      <c r="A252" s="74"/>
      <c r="B252" s="69"/>
      <c r="C252" s="69"/>
      <c r="D252" s="69"/>
      <c r="E252" s="89" t="s">
        <v>260</v>
      </c>
      <c r="F252" s="69" t="s">
        <v>301</v>
      </c>
      <c r="G252" s="75">
        <v>241.53500000000003</v>
      </c>
      <c r="H252" s="75">
        <v>7.3150000000000004</v>
      </c>
      <c r="I252" s="75">
        <v>6.29</v>
      </c>
      <c r="J252" s="75">
        <v>38.884999999999998</v>
      </c>
      <c r="K252" s="75">
        <v>30</v>
      </c>
      <c r="L252" s="75">
        <v>7.4999999999999997E-2</v>
      </c>
      <c r="M252" s="75">
        <v>0.65</v>
      </c>
      <c r="N252" s="75">
        <v>0.65</v>
      </c>
      <c r="O252" s="75">
        <v>140.31</v>
      </c>
      <c r="P252" s="75">
        <v>21.5</v>
      </c>
      <c r="Q252" s="75">
        <v>129.71</v>
      </c>
      <c r="R252" s="75">
        <v>0.48499999999999999</v>
      </c>
      <c r="S252" s="72" t="s">
        <v>259</v>
      </c>
      <c r="T252" s="73"/>
    </row>
    <row r="253" spans="1:21" ht="30.6" customHeight="1" x14ac:dyDescent="0.35">
      <c r="A253" s="74"/>
      <c r="B253" s="69"/>
      <c r="C253" s="69"/>
      <c r="D253" s="69"/>
      <c r="E253" s="70" t="s">
        <v>182</v>
      </c>
      <c r="F253" s="69">
        <v>40</v>
      </c>
      <c r="G253" s="75">
        <v>104.68</v>
      </c>
      <c r="H253" s="75">
        <v>3</v>
      </c>
      <c r="I253" s="75">
        <v>1.1599999999999999</v>
      </c>
      <c r="J253" s="75">
        <v>20.560000000000002</v>
      </c>
      <c r="K253" s="75">
        <v>0</v>
      </c>
      <c r="L253" s="75">
        <v>1.2E-2</v>
      </c>
      <c r="M253" s="75">
        <v>0</v>
      </c>
      <c r="N253" s="75">
        <v>0.68</v>
      </c>
      <c r="O253" s="75">
        <v>7.6000000000000005</v>
      </c>
      <c r="P253" s="75">
        <v>5.2</v>
      </c>
      <c r="Q253" s="75">
        <v>26</v>
      </c>
      <c r="R253" s="75">
        <v>0.48</v>
      </c>
      <c r="S253" s="72" t="s">
        <v>183</v>
      </c>
      <c r="T253" s="73"/>
    </row>
    <row r="254" spans="1:21" ht="30.6" customHeight="1" x14ac:dyDescent="0.35">
      <c r="A254" s="74"/>
      <c r="B254" s="69"/>
      <c r="C254" s="69"/>
      <c r="D254" s="69"/>
      <c r="E254" s="70" t="s">
        <v>261</v>
      </c>
      <c r="F254" s="69">
        <v>20</v>
      </c>
      <c r="G254" s="75">
        <v>115.66400000000002</v>
      </c>
      <c r="H254" s="75">
        <v>5.68</v>
      </c>
      <c r="I254" s="75">
        <v>9.9280000000000008</v>
      </c>
      <c r="J254" s="75">
        <v>0.88000000000000012</v>
      </c>
      <c r="K254" s="75">
        <v>0</v>
      </c>
      <c r="L254" s="75">
        <v>0.18000000000000002</v>
      </c>
      <c r="M254" s="75">
        <v>0</v>
      </c>
      <c r="N254" s="75">
        <v>0.22000000000000003</v>
      </c>
      <c r="O254" s="75">
        <v>0.64000000000000012</v>
      </c>
      <c r="P254" s="75">
        <v>1.052</v>
      </c>
      <c r="Q254" s="75">
        <v>70.724000000000004</v>
      </c>
      <c r="R254" s="75">
        <v>0.76</v>
      </c>
      <c r="S254" s="72" t="s">
        <v>262</v>
      </c>
      <c r="T254" s="73"/>
    </row>
    <row r="255" spans="1:21" ht="30.6" customHeight="1" x14ac:dyDescent="0.35">
      <c r="A255" s="74"/>
      <c r="B255" s="69"/>
      <c r="C255" s="69"/>
      <c r="D255" s="69"/>
      <c r="E255" s="70" t="s">
        <v>146</v>
      </c>
      <c r="F255" s="69">
        <v>150</v>
      </c>
      <c r="G255" s="75">
        <v>142.35000000000002</v>
      </c>
      <c r="H255" s="75">
        <v>2.4000000000000004</v>
      </c>
      <c r="I255" s="75">
        <v>0.75</v>
      </c>
      <c r="J255" s="75">
        <v>31.5</v>
      </c>
      <c r="K255" s="75">
        <v>0</v>
      </c>
      <c r="L255" s="75">
        <v>0.06</v>
      </c>
      <c r="M255" s="75">
        <v>15</v>
      </c>
      <c r="N255" s="75">
        <v>0.60000000000000009</v>
      </c>
      <c r="O255" s="75">
        <v>12</v>
      </c>
      <c r="P255" s="75">
        <v>63</v>
      </c>
      <c r="Q255" s="75">
        <v>42</v>
      </c>
      <c r="R255" s="75">
        <v>0.89999999999999991</v>
      </c>
      <c r="S255" s="72" t="s">
        <v>145</v>
      </c>
      <c r="T255" s="73"/>
    </row>
    <row r="256" spans="1:21" ht="30.6" customHeight="1" x14ac:dyDescent="0.35">
      <c r="A256" s="74"/>
      <c r="B256" s="77"/>
      <c r="C256" s="77"/>
      <c r="D256" s="77"/>
      <c r="E256" s="70" t="s">
        <v>170</v>
      </c>
      <c r="F256" s="69">
        <v>200</v>
      </c>
      <c r="G256" s="75">
        <v>61.24</v>
      </c>
      <c r="H256" s="75">
        <v>0.18</v>
      </c>
      <c r="I256" s="75">
        <v>0.04</v>
      </c>
      <c r="J256" s="75">
        <v>15.04</v>
      </c>
      <c r="K256" s="75">
        <v>0.04</v>
      </c>
      <c r="L256" s="75">
        <v>0</v>
      </c>
      <c r="M256" s="75">
        <v>0.04</v>
      </c>
      <c r="N256" s="75">
        <v>0</v>
      </c>
      <c r="O256" s="75">
        <v>4.8</v>
      </c>
      <c r="P256" s="75">
        <v>3.82</v>
      </c>
      <c r="Q256" s="75">
        <v>7.18</v>
      </c>
      <c r="R256" s="75">
        <v>0.76</v>
      </c>
      <c r="S256" s="72" t="s">
        <v>171</v>
      </c>
      <c r="T256" s="73"/>
    </row>
    <row r="257" spans="1:20" ht="30.6" customHeight="1" x14ac:dyDescent="0.35">
      <c r="A257" s="102" t="s">
        <v>119</v>
      </c>
      <c r="B257" s="107"/>
      <c r="C257" s="107"/>
      <c r="D257" s="107"/>
      <c r="E257" s="108"/>
      <c r="F257" s="66">
        <v>665</v>
      </c>
      <c r="G257" s="81">
        <v>665.46900000000005</v>
      </c>
      <c r="H257" s="81">
        <v>18.575000000000003</v>
      </c>
      <c r="I257" s="81">
        <v>18.167999999999999</v>
      </c>
      <c r="J257" s="81">
        <v>106.86500000000001</v>
      </c>
      <c r="K257" s="81">
        <v>30.04</v>
      </c>
      <c r="L257" s="81">
        <v>0.32700000000000001</v>
      </c>
      <c r="M257" s="81">
        <v>15.69</v>
      </c>
      <c r="N257" s="81">
        <v>2.1500000000000004</v>
      </c>
      <c r="O257" s="81">
        <v>165.35</v>
      </c>
      <c r="P257" s="81">
        <v>94.571999999999989</v>
      </c>
      <c r="Q257" s="81">
        <v>275.61400000000003</v>
      </c>
      <c r="R257" s="81">
        <v>3.3849999999999998</v>
      </c>
      <c r="S257" s="72"/>
      <c r="T257" s="73"/>
    </row>
    <row r="258" spans="1:20" ht="30.6" hidden="1" customHeight="1" x14ac:dyDescent="0.35">
      <c r="A258" s="102" t="s">
        <v>120</v>
      </c>
      <c r="B258" s="103"/>
      <c r="C258" s="103"/>
      <c r="D258" s="79"/>
      <c r="E258" s="80"/>
      <c r="F258" s="66">
        <v>550</v>
      </c>
      <c r="G258" s="81" t="s">
        <v>283</v>
      </c>
      <c r="H258" s="81" t="s">
        <v>284</v>
      </c>
      <c r="I258" s="81" t="s">
        <v>285</v>
      </c>
      <c r="J258" s="81" t="s">
        <v>286</v>
      </c>
      <c r="K258" s="81"/>
      <c r="L258" s="81"/>
      <c r="M258" s="81"/>
      <c r="N258" s="81"/>
      <c r="O258" s="81"/>
      <c r="P258" s="81"/>
      <c r="Q258" s="81"/>
      <c r="R258" s="81"/>
      <c r="S258" s="72"/>
      <c r="T258" s="73"/>
    </row>
    <row r="259" spans="1:20" ht="30.6" customHeight="1" x14ac:dyDescent="0.35">
      <c r="A259" s="67">
        <v>2</v>
      </c>
      <c r="B259" s="68">
        <v>9</v>
      </c>
      <c r="C259" s="68" t="s">
        <v>14</v>
      </c>
      <c r="D259" s="69"/>
      <c r="E259" s="70"/>
      <c r="F259" s="69"/>
      <c r="G259" s="75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72"/>
      <c r="T259" s="73"/>
    </row>
    <row r="260" spans="1:20" ht="30.6" customHeight="1" x14ac:dyDescent="0.35">
      <c r="A260" s="74"/>
      <c r="B260" s="68" t="s">
        <v>126</v>
      </c>
      <c r="C260" s="69"/>
      <c r="D260" s="69"/>
      <c r="E260" s="70"/>
      <c r="F260" s="69"/>
      <c r="G260" s="75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72"/>
      <c r="T260" s="73"/>
    </row>
    <row r="261" spans="1:20" ht="30.6" customHeight="1" x14ac:dyDescent="0.35">
      <c r="A261" s="74"/>
      <c r="B261" s="69"/>
      <c r="C261" s="69"/>
      <c r="D261" s="69"/>
      <c r="E261" s="70" t="s">
        <v>148</v>
      </c>
      <c r="F261" s="69">
        <v>100</v>
      </c>
      <c r="G261" s="75">
        <v>82.61</v>
      </c>
      <c r="H261" s="75">
        <v>1.58</v>
      </c>
      <c r="I261" s="75">
        <v>4.49</v>
      </c>
      <c r="J261" s="75">
        <v>8.9</v>
      </c>
      <c r="K261" s="75">
        <v>13.02</v>
      </c>
      <c r="L261" s="75">
        <v>0.02</v>
      </c>
      <c r="M261" s="75">
        <v>17.41</v>
      </c>
      <c r="N261" s="75">
        <v>0.59</v>
      </c>
      <c r="O261" s="75">
        <v>42.48</v>
      </c>
      <c r="P261" s="75">
        <v>14.01</v>
      </c>
      <c r="Q261" s="75">
        <v>26.01</v>
      </c>
      <c r="R261" s="75">
        <v>0.52</v>
      </c>
      <c r="S261" s="72" t="s">
        <v>149</v>
      </c>
      <c r="T261" s="73"/>
    </row>
    <row r="262" spans="1:20" ht="30.6" customHeight="1" x14ac:dyDescent="0.35">
      <c r="A262" s="74"/>
      <c r="B262" s="69"/>
      <c r="C262" s="69"/>
      <c r="D262" s="69"/>
      <c r="E262" s="70" t="s">
        <v>232</v>
      </c>
      <c r="F262" s="69" t="s">
        <v>302</v>
      </c>
      <c r="G262" s="75">
        <v>145.04499999999999</v>
      </c>
      <c r="H262" s="75">
        <v>6.5549999999999997</v>
      </c>
      <c r="I262" s="75">
        <v>5.7650000000000006</v>
      </c>
      <c r="J262" s="75">
        <v>16.735000000000003</v>
      </c>
      <c r="K262" s="75">
        <v>130.19999999999999</v>
      </c>
      <c r="L262" s="75">
        <v>0.16</v>
      </c>
      <c r="M262" s="75">
        <v>1.3149999999999999</v>
      </c>
      <c r="N262" s="75">
        <v>0.54</v>
      </c>
      <c r="O262" s="75">
        <v>18.3</v>
      </c>
      <c r="P262" s="75">
        <v>34.505000000000003</v>
      </c>
      <c r="Q262" s="75">
        <v>102.2</v>
      </c>
      <c r="R262" s="75">
        <v>1.335</v>
      </c>
      <c r="S262" s="72" t="s">
        <v>233</v>
      </c>
      <c r="T262" s="73"/>
    </row>
    <row r="263" spans="1:20" ht="30.6" customHeight="1" x14ac:dyDescent="0.35">
      <c r="A263" s="74"/>
      <c r="B263" s="82"/>
      <c r="C263" s="82"/>
      <c r="D263" s="82"/>
      <c r="E263" s="70" t="s">
        <v>264</v>
      </c>
      <c r="F263" s="69">
        <v>100</v>
      </c>
      <c r="G263" s="75">
        <v>183.23</v>
      </c>
      <c r="H263" s="75">
        <v>15.35</v>
      </c>
      <c r="I263" s="75">
        <v>7.87</v>
      </c>
      <c r="J263" s="75">
        <v>12.75</v>
      </c>
      <c r="K263" s="75">
        <v>32.880000000000003</v>
      </c>
      <c r="L263" s="75">
        <v>0.16</v>
      </c>
      <c r="M263" s="75">
        <v>1.88</v>
      </c>
      <c r="N263" s="75">
        <v>0.74</v>
      </c>
      <c r="O263" s="75">
        <v>123.18</v>
      </c>
      <c r="P263" s="75">
        <v>43.9</v>
      </c>
      <c r="Q263" s="75">
        <v>225.07</v>
      </c>
      <c r="R263" s="75">
        <v>1.37</v>
      </c>
      <c r="S263" s="76" t="s">
        <v>263</v>
      </c>
      <c r="T263" s="73"/>
    </row>
    <row r="264" spans="1:20" ht="30.6" customHeight="1" x14ac:dyDescent="0.35">
      <c r="A264" s="74"/>
      <c r="B264" s="77"/>
      <c r="C264" s="77"/>
      <c r="D264" s="77"/>
      <c r="E264" s="70" t="s">
        <v>265</v>
      </c>
      <c r="F264" s="69">
        <v>180</v>
      </c>
      <c r="G264" s="75">
        <v>239.22000000000003</v>
      </c>
      <c r="H264" s="75">
        <v>3.798</v>
      </c>
      <c r="I264" s="75">
        <v>12.06</v>
      </c>
      <c r="J264" s="75">
        <v>28.872</v>
      </c>
      <c r="K264" s="75">
        <v>34.254000000000005</v>
      </c>
      <c r="L264" s="75">
        <v>0.16200000000000001</v>
      </c>
      <c r="M264" s="75">
        <v>3.24</v>
      </c>
      <c r="N264" s="75">
        <v>1.044</v>
      </c>
      <c r="O264" s="75">
        <v>28.62</v>
      </c>
      <c r="P264" s="75">
        <v>42.606000000000002</v>
      </c>
      <c r="Q264" s="75">
        <v>101.97</v>
      </c>
      <c r="R264" s="75">
        <v>1.6020000000000001</v>
      </c>
      <c r="S264" s="76" t="s">
        <v>266</v>
      </c>
      <c r="T264" s="73"/>
    </row>
    <row r="265" spans="1:20" ht="30.6" customHeight="1" x14ac:dyDescent="0.35">
      <c r="A265" s="74"/>
      <c r="B265" s="77"/>
      <c r="C265" s="77"/>
      <c r="D265" s="77"/>
      <c r="E265" s="70" t="s">
        <v>195</v>
      </c>
      <c r="F265" s="69">
        <v>200</v>
      </c>
      <c r="G265" s="75">
        <v>104.4</v>
      </c>
      <c r="H265" s="75">
        <v>0.38</v>
      </c>
      <c r="I265" s="75">
        <v>0</v>
      </c>
      <c r="J265" s="75">
        <v>25.72</v>
      </c>
      <c r="K265" s="75">
        <v>12</v>
      </c>
      <c r="L265" s="75">
        <v>0</v>
      </c>
      <c r="M265" s="75">
        <v>0.02</v>
      </c>
      <c r="N265" s="75">
        <v>0</v>
      </c>
      <c r="O265" s="75">
        <v>40</v>
      </c>
      <c r="P265" s="75">
        <v>1.68</v>
      </c>
      <c r="Q265" s="75">
        <v>3.44</v>
      </c>
      <c r="R265" s="75">
        <v>0.1</v>
      </c>
      <c r="S265" s="76" t="s">
        <v>196</v>
      </c>
      <c r="T265" s="73"/>
    </row>
    <row r="266" spans="1:20" ht="30.6" customHeight="1" x14ac:dyDescent="0.35">
      <c r="A266" s="74"/>
      <c r="B266" s="77"/>
      <c r="C266" s="77"/>
      <c r="D266" s="77"/>
      <c r="E266" s="70" t="s">
        <v>156</v>
      </c>
      <c r="F266" s="69">
        <v>40</v>
      </c>
      <c r="G266" s="75">
        <v>93.76</v>
      </c>
      <c r="H266" s="75">
        <v>3.04</v>
      </c>
      <c r="I266" s="75">
        <v>0.32000000000000006</v>
      </c>
      <c r="J266" s="75">
        <v>19.680000000000003</v>
      </c>
      <c r="K266" s="75">
        <v>0</v>
      </c>
      <c r="L266" s="75">
        <v>4.4000000000000004E-2</v>
      </c>
      <c r="M266" s="75">
        <v>0</v>
      </c>
      <c r="N266" s="75">
        <v>0.48</v>
      </c>
      <c r="O266" s="75">
        <v>8</v>
      </c>
      <c r="P266" s="75">
        <v>5.6000000000000005</v>
      </c>
      <c r="Q266" s="75">
        <v>26</v>
      </c>
      <c r="R266" s="75">
        <v>0.44000000000000006</v>
      </c>
      <c r="S266" s="76" t="s">
        <v>157</v>
      </c>
      <c r="T266" s="73"/>
    </row>
    <row r="267" spans="1:20" ht="30.6" customHeight="1" x14ac:dyDescent="0.35">
      <c r="A267" s="74"/>
      <c r="B267" s="77"/>
      <c r="C267" s="77"/>
      <c r="D267" s="77"/>
      <c r="E267" s="70" t="s">
        <v>158</v>
      </c>
      <c r="F267" s="69">
        <v>60</v>
      </c>
      <c r="G267" s="75">
        <v>161.93999999999997</v>
      </c>
      <c r="H267" s="75">
        <v>3.36</v>
      </c>
      <c r="I267" s="75">
        <v>0.66</v>
      </c>
      <c r="J267" s="75">
        <v>35.64</v>
      </c>
      <c r="K267" s="75">
        <v>0</v>
      </c>
      <c r="L267" s="75">
        <v>0.24</v>
      </c>
      <c r="M267" s="75">
        <v>0</v>
      </c>
      <c r="N267" s="75">
        <v>0.54</v>
      </c>
      <c r="O267" s="75">
        <v>13.799999999999999</v>
      </c>
      <c r="P267" s="75">
        <v>15</v>
      </c>
      <c r="Q267" s="75">
        <v>63.599999999999994</v>
      </c>
      <c r="R267" s="75">
        <v>1.8599999999999999</v>
      </c>
      <c r="S267" s="76" t="s">
        <v>159</v>
      </c>
      <c r="T267" s="73"/>
    </row>
    <row r="268" spans="1:20" ht="30.6" customHeight="1" x14ac:dyDescent="0.35">
      <c r="A268" s="102" t="s">
        <v>119</v>
      </c>
      <c r="B268" s="107"/>
      <c r="C268" s="107"/>
      <c r="D268" s="107"/>
      <c r="E268" s="108"/>
      <c r="F268" s="66">
        <v>950</v>
      </c>
      <c r="G268" s="81">
        <v>1010.2049999999999</v>
      </c>
      <c r="H268" s="81">
        <v>34.063000000000002</v>
      </c>
      <c r="I268" s="81">
        <v>31.165000000000003</v>
      </c>
      <c r="J268" s="81">
        <v>148.29700000000003</v>
      </c>
      <c r="K268" s="81">
        <v>222.35399999999998</v>
      </c>
      <c r="L268" s="81">
        <v>0.78600000000000003</v>
      </c>
      <c r="M268" s="81">
        <v>23.864999999999998</v>
      </c>
      <c r="N268" s="81">
        <v>3.9339999999999997</v>
      </c>
      <c r="O268" s="81">
        <v>274.38000000000005</v>
      </c>
      <c r="P268" s="81">
        <v>157.30099999999999</v>
      </c>
      <c r="Q268" s="81">
        <v>548.29</v>
      </c>
      <c r="R268" s="81">
        <v>7.2270000000000003</v>
      </c>
      <c r="S268" s="72"/>
      <c r="T268" s="73"/>
    </row>
    <row r="269" spans="1:20" ht="30.6" hidden="1" customHeight="1" x14ac:dyDescent="0.35">
      <c r="A269" s="102" t="s">
        <v>120</v>
      </c>
      <c r="B269" s="103"/>
      <c r="C269" s="103"/>
      <c r="D269" s="79"/>
      <c r="E269" s="80"/>
      <c r="F269" s="66">
        <v>800</v>
      </c>
      <c r="G269" s="81" t="s">
        <v>287</v>
      </c>
      <c r="H269" s="81" t="s">
        <v>288</v>
      </c>
      <c r="I269" s="81" t="s">
        <v>289</v>
      </c>
      <c r="J269" s="81" t="s">
        <v>290</v>
      </c>
      <c r="K269" s="81"/>
      <c r="L269" s="81"/>
      <c r="M269" s="81"/>
      <c r="N269" s="81"/>
      <c r="O269" s="81"/>
      <c r="P269" s="81"/>
      <c r="Q269" s="81"/>
      <c r="R269" s="81"/>
      <c r="S269" s="72"/>
      <c r="T269" s="73"/>
    </row>
    <row r="270" spans="1:20" ht="30.6" customHeight="1" x14ac:dyDescent="0.35">
      <c r="A270" s="67">
        <v>2</v>
      </c>
      <c r="B270" s="68">
        <v>9</v>
      </c>
      <c r="C270" s="85" t="s">
        <v>113</v>
      </c>
      <c r="D270" s="77"/>
      <c r="E270" s="70"/>
      <c r="F270" s="69"/>
      <c r="G270" s="75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72"/>
      <c r="T270" s="73"/>
    </row>
    <row r="271" spans="1:20" ht="30.6" customHeight="1" x14ac:dyDescent="0.35">
      <c r="A271" s="74"/>
      <c r="B271" s="68" t="s">
        <v>126</v>
      </c>
      <c r="C271" s="77"/>
      <c r="D271" s="77"/>
      <c r="E271" s="70"/>
      <c r="F271" s="69"/>
      <c r="G271" s="75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72"/>
      <c r="T271" s="73"/>
    </row>
    <row r="272" spans="1:20" ht="30.6" customHeight="1" x14ac:dyDescent="0.35">
      <c r="A272" s="74"/>
      <c r="B272" s="77"/>
      <c r="C272" s="77"/>
      <c r="D272" s="77"/>
      <c r="E272" s="70" t="s">
        <v>197</v>
      </c>
      <c r="F272" s="69" t="s">
        <v>304</v>
      </c>
      <c r="G272" s="75">
        <v>331.87199999999996</v>
      </c>
      <c r="H272" s="75">
        <v>9.9960000000000004</v>
      </c>
      <c r="I272" s="75">
        <v>17.46</v>
      </c>
      <c r="J272" s="75">
        <v>43.895999999999994</v>
      </c>
      <c r="K272" s="75">
        <v>30.03</v>
      </c>
      <c r="L272" s="75">
        <v>0.192</v>
      </c>
      <c r="M272" s="75">
        <v>1.1100000000000001</v>
      </c>
      <c r="N272" s="75">
        <v>3.51</v>
      </c>
      <c r="O272" s="75">
        <v>35.25</v>
      </c>
      <c r="P272" s="75">
        <v>42.51</v>
      </c>
      <c r="Q272" s="75">
        <v>163.27799999999996</v>
      </c>
      <c r="R272" s="75">
        <v>1.6740000000000002</v>
      </c>
      <c r="S272" s="72" t="s">
        <v>142</v>
      </c>
      <c r="T272" s="73"/>
    </row>
    <row r="273" spans="1:21" ht="30.6" customHeight="1" x14ac:dyDescent="0.35">
      <c r="A273" s="74"/>
      <c r="B273" s="69"/>
      <c r="C273" s="69"/>
      <c r="D273" s="69"/>
      <c r="E273" s="70" t="s">
        <v>161</v>
      </c>
      <c r="F273" s="69">
        <v>200</v>
      </c>
      <c r="G273" s="75">
        <v>90.54</v>
      </c>
      <c r="H273" s="75">
        <v>0.14000000000000001</v>
      </c>
      <c r="I273" s="75">
        <v>0.06</v>
      </c>
      <c r="J273" s="75">
        <v>22.36</v>
      </c>
      <c r="K273" s="75">
        <v>1.54</v>
      </c>
      <c r="L273" s="75">
        <v>0</v>
      </c>
      <c r="M273" s="75">
        <v>12</v>
      </c>
      <c r="N273" s="75">
        <v>0</v>
      </c>
      <c r="O273" s="75">
        <v>8.3800000000000008</v>
      </c>
      <c r="P273" s="75">
        <v>4.04</v>
      </c>
      <c r="Q273" s="75">
        <v>10.32</v>
      </c>
      <c r="R273" s="75">
        <v>0.22</v>
      </c>
      <c r="S273" s="76" t="s">
        <v>162</v>
      </c>
      <c r="T273" s="73"/>
    </row>
    <row r="274" spans="1:21" ht="30.6" hidden="1" customHeight="1" x14ac:dyDescent="0.35">
      <c r="A274" s="74"/>
      <c r="B274" s="69"/>
      <c r="C274" s="69"/>
      <c r="D274" s="69"/>
      <c r="E274" s="70"/>
      <c r="F274" s="69"/>
      <c r="G274" s="75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72"/>
      <c r="T274" s="73"/>
    </row>
    <row r="275" spans="1:21" ht="30.6" customHeight="1" x14ac:dyDescent="0.35">
      <c r="A275" s="102" t="s">
        <v>119</v>
      </c>
      <c r="B275" s="107"/>
      <c r="C275" s="107"/>
      <c r="D275" s="107"/>
      <c r="E275" s="108"/>
      <c r="F275" s="66">
        <v>350</v>
      </c>
      <c r="G275" s="81">
        <v>422.41199999999998</v>
      </c>
      <c r="H275" s="90">
        <v>10.136000000000001</v>
      </c>
      <c r="I275" s="81">
        <v>17.52</v>
      </c>
      <c r="J275" s="81">
        <v>66.256</v>
      </c>
      <c r="K275" s="81">
        <v>31.57</v>
      </c>
      <c r="L275" s="81">
        <v>0.192</v>
      </c>
      <c r="M275" s="81">
        <v>13.11</v>
      </c>
      <c r="N275" s="81">
        <v>3.51</v>
      </c>
      <c r="O275" s="81">
        <v>43.63</v>
      </c>
      <c r="P275" s="81">
        <v>46.55</v>
      </c>
      <c r="Q275" s="81">
        <v>173.59799999999996</v>
      </c>
      <c r="R275" s="81">
        <v>1.8940000000000001</v>
      </c>
      <c r="S275" s="72"/>
      <c r="T275" s="73"/>
    </row>
    <row r="276" spans="1:21" ht="30.6" hidden="1" customHeight="1" x14ac:dyDescent="0.35">
      <c r="A276" s="102" t="s">
        <v>120</v>
      </c>
      <c r="B276" s="103"/>
      <c r="C276" s="103"/>
      <c r="D276" s="79"/>
      <c r="E276" s="80"/>
      <c r="F276" s="66">
        <v>350</v>
      </c>
      <c r="G276" s="81" t="s">
        <v>291</v>
      </c>
      <c r="H276" s="81" t="s">
        <v>292</v>
      </c>
      <c r="I276" s="81" t="s">
        <v>293</v>
      </c>
      <c r="J276" s="81" t="s">
        <v>294</v>
      </c>
      <c r="K276" s="81"/>
      <c r="L276" s="81"/>
      <c r="M276" s="81"/>
      <c r="N276" s="81"/>
      <c r="O276" s="81"/>
      <c r="P276" s="81"/>
      <c r="Q276" s="81"/>
      <c r="R276" s="81"/>
      <c r="S276" s="72"/>
      <c r="T276" s="73"/>
    </row>
    <row r="277" spans="1:21" ht="30.6" customHeight="1" x14ac:dyDescent="0.35">
      <c r="A277" s="109" t="s">
        <v>133</v>
      </c>
      <c r="B277" s="110"/>
      <c r="C277" s="110"/>
      <c r="D277" s="110"/>
      <c r="E277" s="111"/>
      <c r="F277" s="66">
        <v>1965</v>
      </c>
      <c r="G277" s="81">
        <v>2098.0860000000002</v>
      </c>
      <c r="H277" s="81">
        <v>62.774000000000008</v>
      </c>
      <c r="I277" s="81">
        <v>66.853000000000009</v>
      </c>
      <c r="J277" s="81">
        <v>321.41800000000001</v>
      </c>
      <c r="K277" s="81">
        <v>283.964</v>
      </c>
      <c r="L277" s="81">
        <v>1.3049999999999999</v>
      </c>
      <c r="M277" s="81">
        <v>52.664999999999992</v>
      </c>
      <c r="N277" s="81">
        <v>9.5939999999999994</v>
      </c>
      <c r="O277" s="81">
        <v>483.36</v>
      </c>
      <c r="P277" s="81">
        <v>298.423</v>
      </c>
      <c r="Q277" s="81">
        <v>997.50199999999995</v>
      </c>
      <c r="R277" s="81">
        <v>12.506</v>
      </c>
      <c r="S277" s="72"/>
      <c r="T277" s="73"/>
    </row>
    <row r="278" spans="1:21" ht="30.6" hidden="1" customHeight="1" x14ac:dyDescent="0.35">
      <c r="A278" s="109" t="s">
        <v>122</v>
      </c>
      <c r="B278" s="110"/>
      <c r="C278" s="110"/>
      <c r="D278" s="110"/>
      <c r="E278" s="111"/>
      <c r="F278" s="66">
        <v>1700</v>
      </c>
      <c r="G278" s="81" t="s">
        <v>297</v>
      </c>
      <c r="H278" s="81" t="s">
        <v>298</v>
      </c>
      <c r="I278" s="81" t="s">
        <v>299</v>
      </c>
      <c r="J278" s="81" t="s">
        <v>300</v>
      </c>
      <c r="K278" s="81"/>
      <c r="L278" s="81"/>
      <c r="M278" s="81"/>
      <c r="N278" s="81"/>
      <c r="O278" s="81"/>
      <c r="P278" s="81"/>
      <c r="Q278" s="81"/>
      <c r="R278" s="81"/>
      <c r="S278" s="72"/>
      <c r="T278" s="73"/>
    </row>
    <row r="279" spans="1:21" ht="30.6" customHeight="1" x14ac:dyDescent="0.35">
      <c r="A279" s="86"/>
      <c r="B279" s="104" t="s">
        <v>139</v>
      </c>
      <c r="C279" s="105"/>
      <c r="D279" s="105"/>
      <c r="E279" s="105"/>
      <c r="F279" s="105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6"/>
    </row>
    <row r="280" spans="1:21" ht="30.6" customHeight="1" x14ac:dyDescent="0.35">
      <c r="A280" s="86"/>
      <c r="B280" s="104" t="s">
        <v>282</v>
      </c>
      <c r="C280" s="105"/>
      <c r="D280" s="105"/>
      <c r="E280" s="105"/>
      <c r="F280" s="105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6"/>
    </row>
    <row r="281" spans="1:21" ht="48" customHeight="1" x14ac:dyDescent="0.35">
      <c r="A281" s="86"/>
      <c r="B281" s="98" t="s">
        <v>111</v>
      </c>
      <c r="C281" s="98" t="s">
        <v>110</v>
      </c>
      <c r="D281" s="64" t="s">
        <v>112</v>
      </c>
      <c r="E281" s="100" t="s">
        <v>0</v>
      </c>
      <c r="F281" s="100" t="s">
        <v>117</v>
      </c>
      <c r="G281" s="101" t="s">
        <v>2</v>
      </c>
      <c r="H281" s="100" t="s">
        <v>1</v>
      </c>
      <c r="I281" s="100"/>
      <c r="J281" s="100"/>
      <c r="K281" s="100" t="s">
        <v>3</v>
      </c>
      <c r="L281" s="100"/>
      <c r="M281" s="100"/>
      <c r="N281" s="100"/>
      <c r="O281" s="100" t="s">
        <v>4</v>
      </c>
      <c r="P281" s="100"/>
      <c r="Q281" s="100"/>
      <c r="R281" s="100"/>
      <c r="S281" s="98" t="s">
        <v>115</v>
      </c>
      <c r="T281" s="87"/>
      <c r="U281" s="88"/>
    </row>
    <row r="282" spans="1:21" ht="30.6" customHeight="1" x14ac:dyDescent="0.35">
      <c r="A282" s="86"/>
      <c r="B282" s="99"/>
      <c r="C282" s="99"/>
      <c r="D282" s="65"/>
      <c r="E282" s="100"/>
      <c r="F282" s="100"/>
      <c r="G282" s="101"/>
      <c r="H282" s="66" t="s">
        <v>5</v>
      </c>
      <c r="I282" s="66" t="s">
        <v>6</v>
      </c>
      <c r="J282" s="66" t="s">
        <v>7</v>
      </c>
      <c r="K282" s="66" t="s">
        <v>9</v>
      </c>
      <c r="L282" s="66" t="s">
        <v>91</v>
      </c>
      <c r="M282" s="66" t="s">
        <v>8</v>
      </c>
      <c r="N282" s="66" t="s">
        <v>10</v>
      </c>
      <c r="O282" s="66" t="s">
        <v>11</v>
      </c>
      <c r="P282" s="66" t="s">
        <v>12</v>
      </c>
      <c r="Q282" s="66" t="s">
        <v>92</v>
      </c>
      <c r="R282" s="66" t="s">
        <v>13</v>
      </c>
      <c r="S282" s="99"/>
      <c r="T282" s="87"/>
      <c r="U282" s="88"/>
    </row>
    <row r="283" spans="1:21" ht="30.6" customHeight="1" x14ac:dyDescent="0.35">
      <c r="A283" s="67">
        <v>2</v>
      </c>
      <c r="B283" s="68">
        <v>10</v>
      </c>
      <c r="C283" s="68" t="s">
        <v>254</v>
      </c>
      <c r="D283" s="69"/>
      <c r="E283" s="70"/>
      <c r="F283" s="70"/>
      <c r="G283" s="71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72"/>
      <c r="T283" s="73"/>
    </row>
    <row r="284" spans="1:21" ht="30.6" customHeight="1" x14ac:dyDescent="0.35">
      <c r="A284" s="74"/>
      <c r="B284" s="68" t="s">
        <v>128</v>
      </c>
      <c r="C284" s="69"/>
      <c r="D284" s="69"/>
      <c r="E284" s="70"/>
      <c r="F284" s="69"/>
      <c r="G284" s="75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72"/>
      <c r="T284" s="73"/>
    </row>
    <row r="285" spans="1:21" ht="30.6" customHeight="1" x14ac:dyDescent="0.35">
      <c r="A285" s="74"/>
      <c r="B285" s="69"/>
      <c r="C285" s="69"/>
      <c r="D285" s="69"/>
      <c r="E285" s="70" t="s">
        <v>267</v>
      </c>
      <c r="F285" s="69">
        <v>150</v>
      </c>
      <c r="G285" s="75">
        <v>223.23</v>
      </c>
      <c r="H285" s="75">
        <v>12.495000000000001</v>
      </c>
      <c r="I285" s="75">
        <v>17.850000000000001</v>
      </c>
      <c r="J285" s="75">
        <v>3.1500000000000004</v>
      </c>
      <c r="K285" s="75">
        <v>180.89999999999998</v>
      </c>
      <c r="L285" s="75">
        <v>0.06</v>
      </c>
      <c r="M285" s="75">
        <v>0.30000000000000004</v>
      </c>
      <c r="N285" s="75">
        <v>0.66</v>
      </c>
      <c r="O285" s="75">
        <v>107.39999999999999</v>
      </c>
      <c r="P285" s="75">
        <v>16.5</v>
      </c>
      <c r="Q285" s="75">
        <v>200.25</v>
      </c>
      <c r="R285" s="75">
        <v>2.0550000000000002</v>
      </c>
      <c r="S285" s="72" t="s">
        <v>268</v>
      </c>
      <c r="T285" s="73"/>
    </row>
    <row r="286" spans="1:21" ht="30.6" customHeight="1" x14ac:dyDescent="0.35">
      <c r="A286" s="74"/>
      <c r="B286" s="69"/>
      <c r="C286" s="69"/>
      <c r="D286" s="69"/>
      <c r="E286" s="70" t="s">
        <v>269</v>
      </c>
      <c r="F286" s="69">
        <v>100</v>
      </c>
      <c r="G286" s="75">
        <v>11.3</v>
      </c>
      <c r="H286" s="75">
        <v>0.7</v>
      </c>
      <c r="I286" s="75">
        <v>0.1</v>
      </c>
      <c r="J286" s="75">
        <v>1.9</v>
      </c>
      <c r="K286" s="75">
        <v>0</v>
      </c>
      <c r="L286" s="75">
        <v>0.3</v>
      </c>
      <c r="M286" s="75">
        <v>7</v>
      </c>
      <c r="N286" s="75">
        <v>0.1</v>
      </c>
      <c r="O286" s="75">
        <v>17</v>
      </c>
      <c r="P286" s="75">
        <v>14</v>
      </c>
      <c r="Q286" s="75">
        <v>30</v>
      </c>
      <c r="R286" s="75">
        <v>0.5</v>
      </c>
      <c r="S286" s="72" t="s">
        <v>270</v>
      </c>
      <c r="T286" s="73"/>
    </row>
    <row r="287" spans="1:21" ht="30.6" customHeight="1" x14ac:dyDescent="0.35">
      <c r="A287" s="74"/>
      <c r="B287" s="69"/>
      <c r="C287" s="69"/>
      <c r="D287" s="69"/>
      <c r="E287" s="70" t="s">
        <v>156</v>
      </c>
      <c r="F287" s="69">
        <v>40</v>
      </c>
      <c r="G287" s="75">
        <v>93.76</v>
      </c>
      <c r="H287" s="75">
        <v>3.04</v>
      </c>
      <c r="I287" s="75">
        <v>0.32000000000000006</v>
      </c>
      <c r="J287" s="75">
        <v>19.680000000000003</v>
      </c>
      <c r="K287" s="75">
        <v>0</v>
      </c>
      <c r="L287" s="75">
        <v>4.4000000000000004E-2</v>
      </c>
      <c r="M287" s="75">
        <v>0</v>
      </c>
      <c r="N287" s="75">
        <v>0.48</v>
      </c>
      <c r="O287" s="75">
        <v>8</v>
      </c>
      <c r="P287" s="75">
        <v>5.6000000000000005</v>
      </c>
      <c r="Q287" s="75">
        <v>26</v>
      </c>
      <c r="R287" s="75">
        <v>0.44000000000000006</v>
      </c>
      <c r="S287" s="72" t="s">
        <v>157</v>
      </c>
      <c r="T287" s="73"/>
    </row>
    <row r="288" spans="1:21" ht="43.8" customHeight="1" x14ac:dyDescent="0.35">
      <c r="A288" s="74"/>
      <c r="B288" s="69"/>
      <c r="C288" s="69"/>
      <c r="D288" s="69"/>
      <c r="E288" s="89" t="s">
        <v>236</v>
      </c>
      <c r="F288" s="69">
        <v>65</v>
      </c>
      <c r="G288" s="75">
        <v>156</v>
      </c>
      <c r="H288" s="75">
        <v>2.6</v>
      </c>
      <c r="I288" s="75">
        <v>9.75</v>
      </c>
      <c r="J288" s="75">
        <v>14.3</v>
      </c>
      <c r="K288" s="75">
        <v>76.05</v>
      </c>
      <c r="L288" s="75">
        <v>5.8499999999999996E-2</v>
      </c>
      <c r="M288" s="75">
        <v>0</v>
      </c>
      <c r="N288" s="75">
        <v>7.1500000000000008E-2</v>
      </c>
      <c r="O288" s="75">
        <v>39</v>
      </c>
      <c r="P288" s="75">
        <v>13</v>
      </c>
      <c r="Q288" s="75">
        <v>83.2</v>
      </c>
      <c r="R288" s="75">
        <v>0.23399999999999999</v>
      </c>
      <c r="S288" s="72"/>
      <c r="T288" s="73"/>
    </row>
    <row r="289" spans="1:20" ht="30.6" customHeight="1" x14ac:dyDescent="0.35">
      <c r="A289" s="74"/>
      <c r="B289" s="77"/>
      <c r="C289" s="77"/>
      <c r="D289" s="77"/>
      <c r="E289" s="70" t="s">
        <v>143</v>
      </c>
      <c r="F289" s="69" t="s">
        <v>147</v>
      </c>
      <c r="G289" s="75">
        <v>62.38</v>
      </c>
      <c r="H289" s="75">
        <v>0.24</v>
      </c>
      <c r="I289" s="75">
        <v>0.06</v>
      </c>
      <c r="J289" s="75">
        <v>15.22</v>
      </c>
      <c r="K289" s="75">
        <v>0.12</v>
      </c>
      <c r="L289" s="75">
        <v>0</v>
      </c>
      <c r="M289" s="75">
        <v>1.1599999999999999</v>
      </c>
      <c r="N289" s="75">
        <v>0.02</v>
      </c>
      <c r="O289" s="75">
        <v>7.28</v>
      </c>
      <c r="P289" s="75">
        <v>4.5599999999999996</v>
      </c>
      <c r="Q289" s="75">
        <v>8.52</v>
      </c>
      <c r="R289" s="75">
        <v>0.8</v>
      </c>
      <c r="S289" s="72" t="s">
        <v>144</v>
      </c>
      <c r="T289" s="73"/>
    </row>
    <row r="290" spans="1:20" ht="30.6" customHeight="1" x14ac:dyDescent="0.35">
      <c r="A290" s="102" t="s">
        <v>119</v>
      </c>
      <c r="B290" s="107"/>
      <c r="C290" s="107"/>
      <c r="D290" s="107"/>
      <c r="E290" s="108"/>
      <c r="F290" s="66">
        <v>562</v>
      </c>
      <c r="G290" s="81">
        <v>546.67000000000007</v>
      </c>
      <c r="H290" s="81">
        <v>19.074999999999999</v>
      </c>
      <c r="I290" s="81">
        <v>28.080000000000002</v>
      </c>
      <c r="J290" s="81">
        <v>54.25</v>
      </c>
      <c r="K290" s="81">
        <v>257.07</v>
      </c>
      <c r="L290" s="81">
        <v>0.46249999999999997</v>
      </c>
      <c r="M290" s="81">
        <v>8.4599999999999991</v>
      </c>
      <c r="N290" s="81">
        <v>1.3315000000000001</v>
      </c>
      <c r="O290" s="81">
        <v>178.67999999999998</v>
      </c>
      <c r="P290" s="81">
        <v>53.660000000000004</v>
      </c>
      <c r="Q290" s="81">
        <v>347.96999999999997</v>
      </c>
      <c r="R290" s="81">
        <v>4.0289999999999999</v>
      </c>
      <c r="S290" s="72"/>
      <c r="T290" s="73"/>
    </row>
    <row r="291" spans="1:20" ht="30.6" hidden="1" customHeight="1" x14ac:dyDescent="0.35">
      <c r="A291" s="102" t="s">
        <v>120</v>
      </c>
      <c r="B291" s="103"/>
      <c r="C291" s="103"/>
      <c r="D291" s="79"/>
      <c r="E291" s="80"/>
      <c r="F291" s="66">
        <v>550</v>
      </c>
      <c r="G291" s="81" t="s">
        <v>283</v>
      </c>
      <c r="H291" s="81" t="s">
        <v>284</v>
      </c>
      <c r="I291" s="81" t="s">
        <v>285</v>
      </c>
      <c r="J291" s="81" t="s">
        <v>286</v>
      </c>
      <c r="K291" s="81"/>
      <c r="L291" s="81"/>
      <c r="M291" s="81"/>
      <c r="N291" s="81"/>
      <c r="O291" s="81"/>
      <c r="P291" s="81"/>
      <c r="Q291" s="81"/>
      <c r="R291" s="81"/>
      <c r="S291" s="72"/>
      <c r="T291" s="73"/>
    </row>
    <row r="292" spans="1:20" ht="30.6" customHeight="1" x14ac:dyDescent="0.35">
      <c r="A292" s="67">
        <v>2</v>
      </c>
      <c r="B292" s="68">
        <v>10</v>
      </c>
      <c r="C292" s="68" t="s">
        <v>14</v>
      </c>
      <c r="D292" s="69"/>
      <c r="E292" s="70"/>
      <c r="F292" s="69"/>
      <c r="G292" s="75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72"/>
      <c r="T292" s="73"/>
    </row>
    <row r="293" spans="1:20" ht="30.6" customHeight="1" x14ac:dyDescent="0.35">
      <c r="A293" s="74"/>
      <c r="B293" s="68" t="s">
        <v>128</v>
      </c>
      <c r="C293" s="69"/>
      <c r="D293" s="69"/>
      <c r="E293" s="70" t="s">
        <v>272</v>
      </c>
      <c r="F293" s="69">
        <v>100</v>
      </c>
      <c r="G293" s="75">
        <v>58.18</v>
      </c>
      <c r="H293" s="75">
        <v>1</v>
      </c>
      <c r="I293" s="75">
        <v>4.54</v>
      </c>
      <c r="J293" s="75">
        <v>3.33</v>
      </c>
      <c r="K293" s="75">
        <v>91.76</v>
      </c>
      <c r="L293" s="75">
        <v>0.04</v>
      </c>
      <c r="M293" s="75">
        <v>31.72</v>
      </c>
      <c r="N293" s="75">
        <v>0.99</v>
      </c>
      <c r="O293" s="75">
        <v>18.690000000000001</v>
      </c>
      <c r="P293" s="75">
        <v>14.33</v>
      </c>
      <c r="Q293" s="75">
        <v>23.9</v>
      </c>
      <c r="R293" s="75">
        <v>0.6</v>
      </c>
      <c r="S293" s="72" t="s">
        <v>271</v>
      </c>
      <c r="T293" s="73"/>
    </row>
    <row r="294" spans="1:20" ht="30.6" customHeight="1" x14ac:dyDescent="0.35">
      <c r="A294" s="74"/>
      <c r="B294" s="69"/>
      <c r="C294" s="69"/>
      <c r="D294" s="69"/>
      <c r="E294" s="70" t="s">
        <v>218</v>
      </c>
      <c r="F294" s="69" t="s">
        <v>295</v>
      </c>
      <c r="G294" s="75">
        <v>120.21000000000001</v>
      </c>
      <c r="H294" s="75">
        <v>2.5650000000000004</v>
      </c>
      <c r="I294" s="75">
        <v>6.57</v>
      </c>
      <c r="J294" s="75">
        <v>12.705</v>
      </c>
      <c r="K294" s="75">
        <v>144.01999999999998</v>
      </c>
      <c r="L294" s="75">
        <v>0.05</v>
      </c>
      <c r="M294" s="75">
        <v>4.75</v>
      </c>
      <c r="N294" s="75">
        <v>0.70500000000000007</v>
      </c>
      <c r="O294" s="75">
        <v>36.86</v>
      </c>
      <c r="P294" s="75">
        <v>22.48</v>
      </c>
      <c r="Q294" s="75">
        <v>60.72</v>
      </c>
      <c r="R294" s="75">
        <v>1.1700000000000002</v>
      </c>
      <c r="S294" s="72" t="s">
        <v>217</v>
      </c>
      <c r="T294" s="73"/>
    </row>
    <row r="295" spans="1:20" ht="30.6" customHeight="1" x14ac:dyDescent="0.35">
      <c r="A295" s="74"/>
      <c r="B295" s="69"/>
      <c r="C295" s="69"/>
      <c r="D295" s="69"/>
      <c r="E295" s="70" t="s">
        <v>273</v>
      </c>
      <c r="F295" s="69">
        <v>100</v>
      </c>
      <c r="G295" s="75">
        <v>234.5</v>
      </c>
      <c r="H295" s="75">
        <v>17.3</v>
      </c>
      <c r="I295" s="75">
        <v>11.3</v>
      </c>
      <c r="J295" s="75">
        <v>15.9</v>
      </c>
      <c r="K295" s="75">
        <v>4</v>
      </c>
      <c r="L295" s="75">
        <v>0.15</v>
      </c>
      <c r="M295" s="75">
        <v>0.53</v>
      </c>
      <c r="N295" s="75">
        <v>0.91</v>
      </c>
      <c r="O295" s="75">
        <v>25.11</v>
      </c>
      <c r="P295" s="75">
        <v>62.9</v>
      </c>
      <c r="Q295" s="75">
        <v>138.34</v>
      </c>
      <c r="R295" s="75">
        <v>1.58</v>
      </c>
      <c r="S295" s="76" t="s">
        <v>274</v>
      </c>
      <c r="T295" s="73"/>
    </row>
    <row r="296" spans="1:20" ht="43.8" customHeight="1" x14ac:dyDescent="0.35">
      <c r="A296" s="74"/>
      <c r="B296" s="82"/>
      <c r="C296" s="82"/>
      <c r="D296" s="82"/>
      <c r="E296" s="89" t="s">
        <v>244</v>
      </c>
      <c r="F296" s="69">
        <v>180</v>
      </c>
      <c r="G296" s="75">
        <v>225.16200000000001</v>
      </c>
      <c r="H296" s="75">
        <v>6.3540000000000001</v>
      </c>
      <c r="I296" s="75">
        <v>4.6979999999999995</v>
      </c>
      <c r="J296" s="75">
        <v>39.366</v>
      </c>
      <c r="K296" s="75">
        <v>17.009999999999998</v>
      </c>
      <c r="L296" s="75">
        <v>7.2000000000000008E-2</v>
      </c>
      <c r="M296" s="75">
        <v>0</v>
      </c>
      <c r="N296" s="75">
        <v>0.9900000000000001</v>
      </c>
      <c r="O296" s="75">
        <v>11.556000000000001</v>
      </c>
      <c r="P296" s="75">
        <v>8.5140000000000011</v>
      </c>
      <c r="Q296" s="75">
        <v>47.97</v>
      </c>
      <c r="R296" s="75">
        <v>0.86399999999999999</v>
      </c>
      <c r="S296" s="76" t="s">
        <v>243</v>
      </c>
      <c r="T296" s="73"/>
    </row>
    <row r="297" spans="1:20" ht="30.6" customHeight="1" x14ac:dyDescent="0.35">
      <c r="A297" s="74"/>
      <c r="B297" s="77"/>
      <c r="C297" s="77"/>
      <c r="D297" s="77"/>
      <c r="E297" s="70" t="s">
        <v>156</v>
      </c>
      <c r="F297" s="69">
        <v>40</v>
      </c>
      <c r="G297" s="75">
        <v>93.76</v>
      </c>
      <c r="H297" s="75">
        <v>3.04</v>
      </c>
      <c r="I297" s="75">
        <v>0.32000000000000006</v>
      </c>
      <c r="J297" s="75">
        <v>19.680000000000003</v>
      </c>
      <c r="K297" s="75">
        <v>0</v>
      </c>
      <c r="L297" s="75">
        <v>4.4000000000000004E-2</v>
      </c>
      <c r="M297" s="75">
        <v>0</v>
      </c>
      <c r="N297" s="75">
        <v>0.48</v>
      </c>
      <c r="O297" s="75">
        <v>8</v>
      </c>
      <c r="P297" s="75">
        <v>5.6000000000000005</v>
      </c>
      <c r="Q297" s="75">
        <v>26</v>
      </c>
      <c r="R297" s="75">
        <v>0.44000000000000006</v>
      </c>
      <c r="S297" s="76" t="s">
        <v>157</v>
      </c>
      <c r="T297" s="73"/>
    </row>
    <row r="298" spans="1:20" ht="30.6" customHeight="1" x14ac:dyDescent="0.35">
      <c r="A298" s="74"/>
      <c r="B298" s="77"/>
      <c r="C298" s="77"/>
      <c r="D298" s="77"/>
      <c r="E298" s="70" t="s">
        <v>158</v>
      </c>
      <c r="F298" s="69">
        <v>60</v>
      </c>
      <c r="G298" s="75">
        <v>161.93999999999997</v>
      </c>
      <c r="H298" s="75">
        <v>3.36</v>
      </c>
      <c r="I298" s="75">
        <v>0.66</v>
      </c>
      <c r="J298" s="75">
        <v>35.64</v>
      </c>
      <c r="K298" s="75">
        <v>0</v>
      </c>
      <c r="L298" s="75">
        <v>0.24</v>
      </c>
      <c r="M298" s="75">
        <v>0</v>
      </c>
      <c r="N298" s="75">
        <v>0.54</v>
      </c>
      <c r="O298" s="75">
        <v>13.799999999999999</v>
      </c>
      <c r="P298" s="75">
        <v>15</v>
      </c>
      <c r="Q298" s="75">
        <v>63.599999999999994</v>
      </c>
      <c r="R298" s="75">
        <v>1.8599999999999999</v>
      </c>
      <c r="S298" s="76" t="s">
        <v>159</v>
      </c>
      <c r="T298" s="73"/>
    </row>
    <row r="299" spans="1:20" ht="30.6" customHeight="1" x14ac:dyDescent="0.35">
      <c r="A299" s="74"/>
      <c r="B299" s="77"/>
      <c r="C299" s="77"/>
      <c r="D299" s="77"/>
      <c r="E299" s="70" t="s">
        <v>198</v>
      </c>
      <c r="F299" s="69">
        <v>200</v>
      </c>
      <c r="G299" s="75">
        <v>76.239999999999995</v>
      </c>
      <c r="H299" s="75">
        <v>0.16</v>
      </c>
      <c r="I299" s="75">
        <v>0.16</v>
      </c>
      <c r="J299" s="75">
        <v>18.54</v>
      </c>
      <c r="K299" s="75">
        <v>1.2</v>
      </c>
      <c r="L299" s="75">
        <v>0</v>
      </c>
      <c r="M299" s="75">
        <v>1.6</v>
      </c>
      <c r="N299" s="75">
        <v>0.08</v>
      </c>
      <c r="O299" s="75">
        <v>6.08</v>
      </c>
      <c r="P299" s="75">
        <v>3.14</v>
      </c>
      <c r="Q299" s="75">
        <v>3.82</v>
      </c>
      <c r="R299" s="75">
        <v>0.8</v>
      </c>
      <c r="S299" s="76" t="s">
        <v>199</v>
      </c>
      <c r="T299" s="73"/>
    </row>
    <row r="300" spans="1:20" ht="30.6" customHeight="1" x14ac:dyDescent="0.35">
      <c r="A300" s="102" t="s">
        <v>119</v>
      </c>
      <c r="B300" s="107"/>
      <c r="C300" s="107"/>
      <c r="D300" s="107"/>
      <c r="E300" s="108"/>
      <c r="F300" s="66">
        <v>940</v>
      </c>
      <c r="G300" s="81">
        <v>969.99199999999996</v>
      </c>
      <c r="H300" s="81">
        <v>33.778999999999996</v>
      </c>
      <c r="I300" s="81">
        <v>28.248000000000001</v>
      </c>
      <c r="J300" s="81">
        <v>145.161</v>
      </c>
      <c r="K300" s="81">
        <v>257.98999999999995</v>
      </c>
      <c r="L300" s="81">
        <v>0.59599999999999997</v>
      </c>
      <c r="M300" s="81">
        <v>38.6</v>
      </c>
      <c r="N300" s="81">
        <v>4.6950000000000003</v>
      </c>
      <c r="O300" s="81">
        <v>120.09599999999999</v>
      </c>
      <c r="P300" s="81">
        <v>131.964</v>
      </c>
      <c r="Q300" s="81">
        <v>364.34999999999997</v>
      </c>
      <c r="R300" s="81">
        <v>7.3140000000000009</v>
      </c>
      <c r="S300" s="72"/>
      <c r="T300" s="73"/>
    </row>
    <row r="301" spans="1:20" ht="30.6" hidden="1" customHeight="1" x14ac:dyDescent="0.35">
      <c r="A301" s="102" t="s">
        <v>120</v>
      </c>
      <c r="B301" s="103"/>
      <c r="C301" s="103"/>
      <c r="D301" s="79"/>
      <c r="E301" s="80"/>
      <c r="F301" s="66">
        <v>800</v>
      </c>
      <c r="G301" s="81" t="s">
        <v>287</v>
      </c>
      <c r="H301" s="81" t="s">
        <v>288</v>
      </c>
      <c r="I301" s="81" t="s">
        <v>289</v>
      </c>
      <c r="J301" s="81" t="s">
        <v>290</v>
      </c>
      <c r="K301" s="81"/>
      <c r="L301" s="81"/>
      <c r="M301" s="81"/>
      <c r="N301" s="81"/>
      <c r="O301" s="81"/>
      <c r="P301" s="81"/>
      <c r="Q301" s="81"/>
      <c r="R301" s="81"/>
      <c r="S301" s="72"/>
      <c r="T301" s="73"/>
    </row>
    <row r="302" spans="1:20" ht="30.6" customHeight="1" x14ac:dyDescent="0.35">
      <c r="A302" s="67">
        <v>2</v>
      </c>
      <c r="B302" s="68">
        <v>10</v>
      </c>
      <c r="C302" s="85" t="s">
        <v>113</v>
      </c>
      <c r="D302" s="77"/>
      <c r="E302" s="70"/>
      <c r="F302" s="69"/>
      <c r="G302" s="75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72"/>
      <c r="T302" s="73"/>
    </row>
    <row r="303" spans="1:20" ht="30.6" customHeight="1" x14ac:dyDescent="0.35">
      <c r="A303" s="74"/>
      <c r="B303" s="68" t="s">
        <v>128</v>
      </c>
      <c r="C303" s="77"/>
      <c r="D303" s="77"/>
      <c r="E303" s="70" t="s">
        <v>305</v>
      </c>
      <c r="F303" s="69">
        <v>100</v>
      </c>
      <c r="G303" s="75">
        <v>287.3</v>
      </c>
      <c r="H303" s="75">
        <v>9.5</v>
      </c>
      <c r="I303" s="75">
        <v>7.7</v>
      </c>
      <c r="J303" s="75">
        <v>45</v>
      </c>
      <c r="K303" s="75">
        <v>21.630000000000003</v>
      </c>
      <c r="L303" s="75">
        <v>0.128</v>
      </c>
      <c r="M303" s="75">
        <v>1.1100000000000001</v>
      </c>
      <c r="N303" s="75">
        <v>2.41</v>
      </c>
      <c r="O303" s="75">
        <v>25.59</v>
      </c>
      <c r="P303" s="75">
        <v>28.65</v>
      </c>
      <c r="Q303" s="75">
        <v>110.762</v>
      </c>
      <c r="R303" s="75">
        <v>1.1260000000000001</v>
      </c>
      <c r="S303" s="72" t="s">
        <v>142</v>
      </c>
      <c r="T303" s="73"/>
    </row>
    <row r="304" spans="1:20" ht="30.6" customHeight="1" x14ac:dyDescent="0.35">
      <c r="A304" s="74"/>
      <c r="B304" s="68"/>
      <c r="C304" s="77"/>
      <c r="D304" s="77"/>
      <c r="E304" s="70" t="s">
        <v>221</v>
      </c>
      <c r="F304" s="69">
        <v>50</v>
      </c>
      <c r="G304" s="75">
        <v>42.11</v>
      </c>
      <c r="H304" s="75">
        <v>1.88</v>
      </c>
      <c r="I304" s="75">
        <v>7.0000000000000007E-2</v>
      </c>
      <c r="J304" s="75">
        <v>8.49</v>
      </c>
      <c r="K304" s="75">
        <v>1.53</v>
      </c>
      <c r="L304" s="75">
        <v>5.0000000000000001E-3</v>
      </c>
      <c r="M304" s="75">
        <v>12</v>
      </c>
      <c r="N304" s="75">
        <v>0</v>
      </c>
      <c r="O304" s="75">
        <v>18.975000000000001</v>
      </c>
      <c r="P304" s="75">
        <v>5.6449999999999996</v>
      </c>
      <c r="Q304" s="75">
        <v>10.305</v>
      </c>
      <c r="R304" s="75">
        <v>0.23</v>
      </c>
      <c r="S304" s="72" t="s">
        <v>222</v>
      </c>
      <c r="T304" s="73"/>
    </row>
    <row r="305" spans="1:20" ht="30.6" customHeight="1" x14ac:dyDescent="0.35">
      <c r="A305" s="74"/>
      <c r="B305" s="77"/>
      <c r="C305" s="77"/>
      <c r="D305" s="77"/>
      <c r="E305" s="70" t="s">
        <v>306</v>
      </c>
      <c r="F305" s="69">
        <v>200</v>
      </c>
      <c r="G305" s="75">
        <v>85.88</v>
      </c>
      <c r="H305" s="75">
        <v>1.56</v>
      </c>
      <c r="I305" s="75">
        <v>1.1599999999999999</v>
      </c>
      <c r="J305" s="75">
        <v>17.28</v>
      </c>
      <c r="K305" s="75">
        <v>6.76</v>
      </c>
      <c r="L305" s="75">
        <v>0.02</v>
      </c>
      <c r="M305" s="75">
        <v>0.3</v>
      </c>
      <c r="N305" s="75">
        <v>0</v>
      </c>
      <c r="O305" s="75">
        <v>58.66</v>
      </c>
      <c r="P305" s="75">
        <v>10.039999999999999</v>
      </c>
      <c r="Q305" s="75">
        <v>47.12</v>
      </c>
      <c r="R305" s="75">
        <v>0.8</v>
      </c>
      <c r="S305" s="72" t="s">
        <v>307</v>
      </c>
      <c r="T305" s="73"/>
    </row>
    <row r="306" spans="1:20" ht="30.6" customHeight="1" x14ac:dyDescent="0.35">
      <c r="A306" s="102" t="s">
        <v>119</v>
      </c>
      <c r="B306" s="107"/>
      <c r="C306" s="107"/>
      <c r="D306" s="107"/>
      <c r="E306" s="108"/>
      <c r="F306" s="66">
        <v>400</v>
      </c>
      <c r="G306" s="81">
        <v>415.29</v>
      </c>
      <c r="H306" s="81">
        <v>12.940000000000001</v>
      </c>
      <c r="I306" s="81">
        <v>8.93</v>
      </c>
      <c r="J306" s="81">
        <v>70.77</v>
      </c>
      <c r="K306" s="81">
        <v>29.92</v>
      </c>
      <c r="L306" s="81">
        <v>0.153</v>
      </c>
      <c r="M306" s="81">
        <v>13.41</v>
      </c>
      <c r="N306" s="81">
        <v>2.41</v>
      </c>
      <c r="O306" s="81">
        <v>103.22499999999999</v>
      </c>
      <c r="P306" s="81">
        <v>44.334999999999994</v>
      </c>
      <c r="Q306" s="81">
        <v>168.18700000000001</v>
      </c>
      <c r="R306" s="81">
        <v>2.1560000000000001</v>
      </c>
      <c r="S306" s="72"/>
      <c r="T306" s="73"/>
    </row>
    <row r="307" spans="1:20" ht="30.6" hidden="1" customHeight="1" x14ac:dyDescent="0.35">
      <c r="A307" s="102" t="s">
        <v>120</v>
      </c>
      <c r="B307" s="103"/>
      <c r="C307" s="103"/>
      <c r="D307" s="79"/>
      <c r="E307" s="80"/>
      <c r="F307" s="66">
        <v>350</v>
      </c>
      <c r="G307" s="81" t="s">
        <v>291</v>
      </c>
      <c r="H307" s="81" t="s">
        <v>292</v>
      </c>
      <c r="I307" s="81" t="s">
        <v>293</v>
      </c>
      <c r="J307" s="81" t="s">
        <v>294</v>
      </c>
      <c r="K307" s="81"/>
      <c r="L307" s="81"/>
      <c r="M307" s="81"/>
      <c r="N307" s="81"/>
      <c r="O307" s="81"/>
      <c r="P307" s="81"/>
      <c r="Q307" s="81"/>
      <c r="R307" s="81"/>
      <c r="S307" s="72"/>
      <c r="T307" s="73"/>
    </row>
    <row r="308" spans="1:20" ht="30.6" customHeight="1" x14ac:dyDescent="0.35">
      <c r="A308" s="109" t="s">
        <v>134</v>
      </c>
      <c r="B308" s="110"/>
      <c r="C308" s="110"/>
      <c r="D308" s="110"/>
      <c r="E308" s="111"/>
      <c r="F308" s="66">
        <v>1902</v>
      </c>
      <c r="G308" s="81">
        <v>1931.952</v>
      </c>
      <c r="H308" s="81">
        <v>65.793999999999997</v>
      </c>
      <c r="I308" s="81">
        <v>65.257999999999996</v>
      </c>
      <c r="J308" s="81">
        <v>270.18099999999998</v>
      </c>
      <c r="K308" s="81">
        <v>544.98</v>
      </c>
      <c r="L308" s="81">
        <v>1.2115</v>
      </c>
      <c r="M308" s="81">
        <v>60.470000000000006</v>
      </c>
      <c r="N308" s="81">
        <v>8.4365000000000006</v>
      </c>
      <c r="O308" s="81">
        <v>402.00099999999998</v>
      </c>
      <c r="P308" s="81">
        <v>229.95899999999997</v>
      </c>
      <c r="Q308" s="81">
        <v>880.50700000000006</v>
      </c>
      <c r="R308" s="81">
        <v>13.499000000000001</v>
      </c>
      <c r="S308" s="72"/>
      <c r="T308" s="73"/>
    </row>
    <row r="309" spans="1:20" ht="30.6" hidden="1" customHeight="1" x14ac:dyDescent="0.35">
      <c r="A309" s="109" t="s">
        <v>122</v>
      </c>
      <c r="B309" s="110"/>
      <c r="C309" s="110"/>
      <c r="D309" s="110"/>
      <c r="E309" s="111"/>
      <c r="F309" s="66">
        <v>1700</v>
      </c>
      <c r="G309" s="81" t="s">
        <v>297</v>
      </c>
      <c r="H309" s="81" t="s">
        <v>298</v>
      </c>
      <c r="I309" s="81" t="s">
        <v>299</v>
      </c>
      <c r="J309" s="81" t="s">
        <v>300</v>
      </c>
      <c r="K309" s="81"/>
      <c r="L309" s="81"/>
      <c r="M309" s="81"/>
      <c r="N309" s="81"/>
      <c r="O309" s="81"/>
      <c r="P309" s="81"/>
      <c r="Q309" s="81"/>
      <c r="R309" s="81"/>
      <c r="S309" s="72"/>
      <c r="T309" s="73"/>
    </row>
  </sheetData>
  <mergeCells count="194">
    <mergeCell ref="F33:F34"/>
    <mergeCell ref="G33:G34"/>
    <mergeCell ref="H33:J33"/>
    <mergeCell ref="K33:N33"/>
    <mergeCell ref="O33:R33"/>
    <mergeCell ref="S33:S34"/>
    <mergeCell ref="A309:E309"/>
    <mergeCell ref="A308:E308"/>
    <mergeCell ref="B31:U31"/>
    <mergeCell ref="B32:U32"/>
    <mergeCell ref="B61:U61"/>
    <mergeCell ref="B62:U62"/>
    <mergeCell ref="B91:U91"/>
    <mergeCell ref="B92:U92"/>
    <mergeCell ref="A301:C301"/>
    <mergeCell ref="A306:E306"/>
    <mergeCell ref="A307:C307"/>
    <mergeCell ref="A277:E277"/>
    <mergeCell ref="A278:E278"/>
    <mergeCell ref="A290:E290"/>
    <mergeCell ref="A291:C291"/>
    <mergeCell ref="B279:U279"/>
    <mergeCell ref="B280:U280"/>
    <mergeCell ref="A276:C276"/>
    <mergeCell ref="A268:E268"/>
    <mergeCell ref="A269:C269"/>
    <mergeCell ref="A275:E275"/>
    <mergeCell ref="B33:B34"/>
    <mergeCell ref="C33:C34"/>
    <mergeCell ref="E33:E34"/>
    <mergeCell ref="A300:E300"/>
    <mergeCell ref="A244:E244"/>
    <mergeCell ref="A245:E245"/>
    <mergeCell ref="A257:E257"/>
    <mergeCell ref="A258:C258"/>
    <mergeCell ref="A242:E242"/>
    <mergeCell ref="A243:C243"/>
    <mergeCell ref="B246:U246"/>
    <mergeCell ref="B247:U247"/>
    <mergeCell ref="A228:C228"/>
    <mergeCell ref="A237:E237"/>
    <mergeCell ref="A238:C238"/>
    <mergeCell ref="A214:E214"/>
    <mergeCell ref="A215:E215"/>
    <mergeCell ref="A227:E227"/>
    <mergeCell ref="B217:U217"/>
    <mergeCell ref="A207:C207"/>
    <mergeCell ref="A212:E212"/>
    <mergeCell ref="A213:C213"/>
    <mergeCell ref="B216:U216"/>
    <mergeCell ref="A190:E190"/>
    <mergeCell ref="A191:C191"/>
    <mergeCell ref="A196:E196"/>
    <mergeCell ref="A197:C197"/>
    <mergeCell ref="A206:E206"/>
    <mergeCell ref="A149:E149"/>
    <mergeCell ref="A177:E177"/>
    <mergeCell ref="A178:E178"/>
    <mergeCell ref="A170:E170"/>
    <mergeCell ref="A171:C171"/>
    <mergeCell ref="A175:E175"/>
    <mergeCell ref="A176:C176"/>
    <mergeCell ref="B151:U151"/>
    <mergeCell ref="B152:U152"/>
    <mergeCell ref="A150:E150"/>
    <mergeCell ref="A160:E160"/>
    <mergeCell ref="A161:C161"/>
    <mergeCell ref="B179:U179"/>
    <mergeCell ref="B180:U180"/>
    <mergeCell ref="B153:B154"/>
    <mergeCell ref="A142:C142"/>
    <mergeCell ref="A147:E147"/>
    <mergeCell ref="A148:C148"/>
    <mergeCell ref="A119:E119"/>
    <mergeCell ref="A120:E120"/>
    <mergeCell ref="A131:E131"/>
    <mergeCell ref="A132:C132"/>
    <mergeCell ref="B121:U121"/>
    <mergeCell ref="B122:U122"/>
    <mergeCell ref="F123:F124"/>
    <mergeCell ref="G123:G124"/>
    <mergeCell ref="H123:J123"/>
    <mergeCell ref="K123:N123"/>
    <mergeCell ref="O123:R123"/>
    <mergeCell ref="S123:S124"/>
    <mergeCell ref="A118:C118"/>
    <mergeCell ref="A112:E112"/>
    <mergeCell ref="A113:C113"/>
    <mergeCell ref="A117:E117"/>
    <mergeCell ref="A141:E141"/>
    <mergeCell ref="A89:E89"/>
    <mergeCell ref="A90:E90"/>
    <mergeCell ref="A101:E101"/>
    <mergeCell ref="A102:C102"/>
    <mergeCell ref="B123:B124"/>
    <mergeCell ref="C123:C124"/>
    <mergeCell ref="E123:E124"/>
    <mergeCell ref="A59:E59"/>
    <mergeCell ref="A60:E60"/>
    <mergeCell ref="A71:E71"/>
    <mergeCell ref="A52:C52"/>
    <mergeCell ref="A57:E57"/>
    <mergeCell ref="A58:C58"/>
    <mergeCell ref="B63:B64"/>
    <mergeCell ref="C63:C64"/>
    <mergeCell ref="E63:E64"/>
    <mergeCell ref="A41:E41"/>
    <mergeCell ref="A42:C42"/>
    <mergeCell ref="A51:E51"/>
    <mergeCell ref="A23:C23"/>
    <mergeCell ref="A28:C28"/>
    <mergeCell ref="A30:E30"/>
    <mergeCell ref="A22:E22"/>
    <mergeCell ref="A27:E27"/>
    <mergeCell ref="A29:E29"/>
    <mergeCell ref="A12:C12"/>
    <mergeCell ref="A2:T2"/>
    <mergeCell ref="A1:T1"/>
    <mergeCell ref="S3:S4"/>
    <mergeCell ref="T3:T4"/>
    <mergeCell ref="A11:E11"/>
    <mergeCell ref="F3:F4"/>
    <mergeCell ref="G3:G4"/>
    <mergeCell ref="H3:J3"/>
    <mergeCell ref="K3:N3"/>
    <mergeCell ref="O3:R3"/>
    <mergeCell ref="A3:A4"/>
    <mergeCell ref="B3:B4"/>
    <mergeCell ref="C3:C4"/>
    <mergeCell ref="E3:E4"/>
    <mergeCell ref="F63:F64"/>
    <mergeCell ref="G63:G64"/>
    <mergeCell ref="H63:J63"/>
    <mergeCell ref="K63:N63"/>
    <mergeCell ref="O63:R63"/>
    <mergeCell ref="S63:S64"/>
    <mergeCell ref="B93:B94"/>
    <mergeCell ref="C93:C94"/>
    <mergeCell ref="E93:E94"/>
    <mergeCell ref="F93:F94"/>
    <mergeCell ref="G93:G94"/>
    <mergeCell ref="H93:J93"/>
    <mergeCell ref="K93:N93"/>
    <mergeCell ref="O93:R93"/>
    <mergeCell ref="S93:S94"/>
    <mergeCell ref="A87:E87"/>
    <mergeCell ref="A88:C88"/>
    <mergeCell ref="A72:C72"/>
    <mergeCell ref="A81:E81"/>
    <mergeCell ref="A82:C82"/>
    <mergeCell ref="C153:C154"/>
    <mergeCell ref="E153:E154"/>
    <mergeCell ref="F153:F154"/>
    <mergeCell ref="G153:G154"/>
    <mergeCell ref="H153:J153"/>
    <mergeCell ref="K153:N153"/>
    <mergeCell ref="O153:R153"/>
    <mergeCell ref="S153:S154"/>
    <mergeCell ref="B181:B182"/>
    <mergeCell ref="C181:C182"/>
    <mergeCell ref="E181:E182"/>
    <mergeCell ref="F181:F182"/>
    <mergeCell ref="G181:G182"/>
    <mergeCell ref="H181:J181"/>
    <mergeCell ref="K181:N181"/>
    <mergeCell ref="O181:R181"/>
    <mergeCell ref="S181:S182"/>
    <mergeCell ref="B218:B219"/>
    <mergeCell ref="C218:C219"/>
    <mergeCell ref="E218:E219"/>
    <mergeCell ref="F218:F219"/>
    <mergeCell ref="G218:G219"/>
    <mergeCell ref="H218:J218"/>
    <mergeCell ref="K218:N218"/>
    <mergeCell ref="O218:R218"/>
    <mergeCell ref="S218:S219"/>
    <mergeCell ref="B248:B249"/>
    <mergeCell ref="C248:C249"/>
    <mergeCell ref="E248:E249"/>
    <mergeCell ref="F248:F249"/>
    <mergeCell ref="G248:G249"/>
    <mergeCell ref="H248:J248"/>
    <mergeCell ref="K248:N248"/>
    <mergeCell ref="O248:R248"/>
    <mergeCell ref="S248:S249"/>
    <mergeCell ref="B281:B282"/>
    <mergeCell ref="C281:C282"/>
    <mergeCell ref="E281:E282"/>
    <mergeCell ref="F281:F282"/>
    <mergeCell ref="G281:G282"/>
    <mergeCell ref="H281:J281"/>
    <mergeCell ref="K281:N281"/>
    <mergeCell ref="O281:R281"/>
    <mergeCell ref="S281:S282"/>
  </mergeCells>
  <pageMargins left="0" right="0" top="0" bottom="0" header="0.31496062992125984" footer="0.31496062992125984"/>
  <pageSetup paperSize="9" scale="62" fitToHeight="0" orientation="landscape" r:id="rId1"/>
  <rowBreaks count="9" manualBreakCount="9">
    <brk id="29" max="16383" man="1"/>
    <brk id="59" max="16383" man="1"/>
    <brk id="89" max="19" man="1"/>
    <brk id="119" max="16383" man="1"/>
    <brk id="149" max="16383" man="1"/>
    <brk id="177" max="19" man="1"/>
    <brk id="214" max="16383" man="1"/>
    <brk id="244" max="16383" man="1"/>
    <brk id="27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"/>
  <sheetViews>
    <sheetView workbookViewId="0">
      <selection activeCell="E8" sqref="E8"/>
    </sheetView>
  </sheetViews>
  <sheetFormatPr defaultColWidth="9.109375" defaultRowHeight="13.8" x14ac:dyDescent="0.25"/>
  <cols>
    <col min="1" max="1" width="9.109375" style="1"/>
    <col min="2" max="2" width="14.109375" style="1" customWidth="1"/>
    <col min="3" max="3" width="13.33203125" style="1" bestFit="1" customWidth="1"/>
    <col min="4" max="5" width="9.33203125" style="1" bestFit="1" customWidth="1"/>
    <col min="6" max="6" width="12.6640625" style="1" customWidth="1"/>
    <col min="7" max="14" width="9.33203125" style="1" bestFit="1" customWidth="1"/>
    <col min="15" max="15" width="9.109375" style="1"/>
    <col min="16" max="16" width="32.44140625" style="1" hidden="1" customWidth="1"/>
    <col min="17" max="20" width="9.33203125" style="1" hidden="1" customWidth="1"/>
    <col min="21" max="16384" width="9.109375" style="1"/>
  </cols>
  <sheetData>
    <row r="2" spans="2:20" ht="40.5" customHeight="1" thickBot="1" x14ac:dyDescent="0.35">
      <c r="B2" s="112" t="s">
        <v>18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2:20" ht="75" customHeight="1" thickBot="1" x14ac:dyDescent="0.35">
      <c r="B3" s="15" t="s">
        <v>16</v>
      </c>
      <c r="C3" s="119" t="s">
        <v>1</v>
      </c>
      <c r="D3" s="119"/>
      <c r="E3" s="119"/>
      <c r="F3" s="119" t="s">
        <v>17</v>
      </c>
      <c r="G3" s="119" t="s">
        <v>3</v>
      </c>
      <c r="H3" s="119"/>
      <c r="I3" s="119"/>
      <c r="J3" s="119"/>
      <c r="K3" s="119" t="s">
        <v>4</v>
      </c>
      <c r="L3" s="119"/>
      <c r="M3" s="119"/>
      <c r="N3" s="119"/>
      <c r="P3" s="116" t="s">
        <v>21</v>
      </c>
      <c r="Q3" s="113" t="s">
        <v>1</v>
      </c>
      <c r="R3" s="114"/>
      <c r="S3" s="115"/>
      <c r="T3" s="2" t="s">
        <v>19</v>
      </c>
    </row>
    <row r="4" spans="2:20" ht="30.6" customHeight="1" thickBot="1" x14ac:dyDescent="0.35">
      <c r="B4" s="16"/>
      <c r="C4" s="15" t="s">
        <v>5</v>
      </c>
      <c r="D4" s="15" t="s">
        <v>6</v>
      </c>
      <c r="E4" s="15" t="s">
        <v>7</v>
      </c>
      <c r="F4" s="119"/>
      <c r="G4" s="56" t="s">
        <v>9</v>
      </c>
      <c r="H4" s="56" t="s">
        <v>91</v>
      </c>
      <c r="I4" s="56" t="s">
        <v>8</v>
      </c>
      <c r="J4" s="56" t="s">
        <v>10</v>
      </c>
      <c r="K4" s="56" t="s">
        <v>11</v>
      </c>
      <c r="L4" s="56" t="s">
        <v>12</v>
      </c>
      <c r="M4" s="56" t="s">
        <v>92</v>
      </c>
      <c r="N4" s="56" t="s">
        <v>13</v>
      </c>
      <c r="P4" s="117"/>
      <c r="Q4" s="3" t="s">
        <v>5</v>
      </c>
      <c r="R4" s="3" t="s">
        <v>6</v>
      </c>
      <c r="S4" s="3" t="s">
        <v>7</v>
      </c>
      <c r="T4" s="4" t="s">
        <v>20</v>
      </c>
    </row>
    <row r="5" spans="2:20" ht="16.5" customHeight="1" thickBot="1" x14ac:dyDescent="0.35">
      <c r="B5" s="17">
        <v>1</v>
      </c>
      <c r="C5" s="18">
        <v>62.670999999999999</v>
      </c>
      <c r="D5" s="18">
        <v>62.423999999999992</v>
      </c>
      <c r="E5" s="18">
        <v>304.85599999999999</v>
      </c>
      <c r="F5" s="18">
        <v>2027.3720000000001</v>
      </c>
      <c r="G5" s="18">
        <v>287</v>
      </c>
      <c r="H5" s="18">
        <v>1.3069999999999999</v>
      </c>
      <c r="I5" s="18">
        <v>55.989999999999995</v>
      </c>
      <c r="J5" s="18">
        <v>7.1910000000000007</v>
      </c>
      <c r="K5" s="18">
        <v>424.13900000000001</v>
      </c>
      <c r="L5" s="18">
        <v>304.30900000000003</v>
      </c>
      <c r="M5" s="18">
        <v>945.39099999999985</v>
      </c>
      <c r="N5" s="18">
        <v>18.298000000000002</v>
      </c>
      <c r="P5" s="118"/>
      <c r="Q5" s="5" t="s">
        <v>22</v>
      </c>
      <c r="R5" s="5" t="s">
        <v>23</v>
      </c>
      <c r="S5" s="5" t="s">
        <v>24</v>
      </c>
      <c r="T5" s="6" t="s">
        <v>25</v>
      </c>
    </row>
    <row r="6" spans="2:20" ht="21" customHeight="1" thickBot="1" x14ac:dyDescent="0.35">
      <c r="B6" s="17">
        <v>2</v>
      </c>
      <c r="C6" s="18">
        <v>70.799000000000007</v>
      </c>
      <c r="D6" s="18">
        <v>55.713999999999999</v>
      </c>
      <c r="E6" s="18">
        <v>294.79700000000003</v>
      </c>
      <c r="F6" s="18">
        <v>1971.3899999999999</v>
      </c>
      <c r="G6" s="18">
        <v>713.69</v>
      </c>
      <c r="H6" s="18">
        <v>0.85600000000000009</v>
      </c>
      <c r="I6" s="18">
        <v>63.29</v>
      </c>
      <c r="J6" s="18">
        <v>7.9860000000000007</v>
      </c>
      <c r="K6" s="18">
        <v>540.47500000000002</v>
      </c>
      <c r="L6" s="18">
        <v>253.92399999999998</v>
      </c>
      <c r="M6" s="18">
        <v>1003.3900000000001</v>
      </c>
      <c r="N6" s="18">
        <v>12.979999999999999</v>
      </c>
      <c r="P6" s="7"/>
      <c r="Q6" s="8"/>
      <c r="R6" s="8"/>
      <c r="S6" s="8"/>
      <c r="T6" s="8"/>
    </row>
    <row r="7" spans="2:20" ht="15.6" customHeight="1" thickBot="1" x14ac:dyDescent="0.35">
      <c r="B7" s="17">
        <v>3</v>
      </c>
      <c r="C7" s="18">
        <v>66.931000000000012</v>
      </c>
      <c r="D7" s="18">
        <v>61.72</v>
      </c>
      <c r="E7" s="18">
        <v>282.37800000000004</v>
      </c>
      <c r="F7" s="18">
        <v>1939.6959999999999</v>
      </c>
      <c r="G7" s="18">
        <v>486.92999999999995</v>
      </c>
      <c r="H7" s="18">
        <v>0.82699999999999996</v>
      </c>
      <c r="I7" s="18">
        <v>24.552</v>
      </c>
      <c r="J7" s="18">
        <v>8.2040000000000006</v>
      </c>
      <c r="K7" s="18">
        <v>679.22299999999996</v>
      </c>
      <c r="L7" s="18">
        <v>181.22300000000001</v>
      </c>
      <c r="M7" s="18">
        <v>1009.356</v>
      </c>
      <c r="N7" s="18">
        <v>14.444000000000001</v>
      </c>
      <c r="P7" s="7"/>
      <c r="Q7" s="8"/>
      <c r="R7" s="8"/>
      <c r="S7" s="8"/>
      <c r="T7" s="8"/>
    </row>
    <row r="8" spans="2:20" ht="16.5" customHeight="1" x14ac:dyDescent="0.3">
      <c r="B8" s="17">
        <v>4</v>
      </c>
      <c r="C8" s="18">
        <v>76.314999999999998</v>
      </c>
      <c r="D8" s="18">
        <v>67.899000000000001</v>
      </c>
      <c r="E8" s="18">
        <v>292.47300000000001</v>
      </c>
      <c r="F8" s="18">
        <v>2086.223</v>
      </c>
      <c r="G8" s="18">
        <v>414.846</v>
      </c>
      <c r="H8" s="18">
        <v>1.004</v>
      </c>
      <c r="I8" s="18">
        <v>65.653999999999996</v>
      </c>
      <c r="J8" s="18">
        <v>7.4830000000000005</v>
      </c>
      <c r="K8" s="18">
        <v>522.88499999999999</v>
      </c>
      <c r="L8" s="18">
        <v>278.59699999999998</v>
      </c>
      <c r="M8" s="18">
        <v>943.94900000000007</v>
      </c>
      <c r="N8" s="18">
        <v>13.7287</v>
      </c>
    </row>
    <row r="9" spans="2:20" ht="16.5" customHeight="1" x14ac:dyDescent="0.3">
      <c r="B9" s="17">
        <v>5</v>
      </c>
      <c r="C9" s="18">
        <v>60.504999999999995</v>
      </c>
      <c r="D9" s="18">
        <v>64.804000000000002</v>
      </c>
      <c r="E9" s="18">
        <v>302.99</v>
      </c>
      <c r="F9" s="18">
        <v>2037.7860000000001</v>
      </c>
      <c r="G9" s="18">
        <v>424.49399999999991</v>
      </c>
      <c r="H9" s="18">
        <v>1.0455000000000001</v>
      </c>
      <c r="I9" s="18">
        <v>40.832000000000001</v>
      </c>
      <c r="J9" s="18">
        <v>7.7304999999999993</v>
      </c>
      <c r="K9" s="18">
        <v>614.91800000000001</v>
      </c>
      <c r="L9" s="18">
        <v>340.06299999999999</v>
      </c>
      <c r="M9" s="18">
        <v>1067.3449999999998</v>
      </c>
      <c r="N9" s="18">
        <v>15.211</v>
      </c>
    </row>
    <row r="10" spans="2:20" ht="16.5" customHeight="1" x14ac:dyDescent="0.3">
      <c r="B10" s="17">
        <v>6</v>
      </c>
      <c r="C10" s="18">
        <v>60.100999999999999</v>
      </c>
      <c r="D10" s="18">
        <v>66.513999999999996</v>
      </c>
      <c r="E10" s="18">
        <v>310.73099999999999</v>
      </c>
      <c r="F10" s="18">
        <v>2063.1970000000001</v>
      </c>
      <c r="G10" s="18">
        <v>291.35499999999996</v>
      </c>
      <c r="H10" s="18">
        <v>1.663</v>
      </c>
      <c r="I10" s="18">
        <v>54.809999999999995</v>
      </c>
      <c r="J10" s="18">
        <v>7.6660000000000004</v>
      </c>
      <c r="K10" s="18">
        <v>394.54900000000004</v>
      </c>
      <c r="L10" s="18">
        <v>332.51900000000001</v>
      </c>
      <c r="M10" s="18">
        <v>1080.7660000000001</v>
      </c>
      <c r="N10" s="18">
        <v>17.944699999999997</v>
      </c>
    </row>
    <row r="11" spans="2:20" ht="16.5" customHeight="1" x14ac:dyDescent="0.3">
      <c r="B11" s="17">
        <v>7</v>
      </c>
      <c r="C11" s="18">
        <v>61.213000000000008</v>
      </c>
      <c r="D11" s="18">
        <v>63.457999999999998</v>
      </c>
      <c r="E11" s="18">
        <v>289.26100000000002</v>
      </c>
      <c r="F11" s="18">
        <v>1967.9179999999999</v>
      </c>
      <c r="G11" s="18">
        <v>380.93999999999994</v>
      </c>
      <c r="H11" s="18">
        <v>1.0900000000000001</v>
      </c>
      <c r="I11" s="18">
        <v>38.414999999999999</v>
      </c>
      <c r="J11" s="18">
        <v>8.1610000000000014</v>
      </c>
      <c r="K11" s="18">
        <v>536.0920000000001</v>
      </c>
      <c r="L11" s="18">
        <v>192.44499999999999</v>
      </c>
      <c r="M11" s="18">
        <v>895.9369999999999</v>
      </c>
      <c r="N11" s="18">
        <v>16.059699999999999</v>
      </c>
    </row>
    <row r="12" spans="2:20" ht="18.75" customHeight="1" x14ac:dyDescent="0.3">
      <c r="B12" s="17">
        <v>8</v>
      </c>
      <c r="C12" s="18">
        <v>62.515000000000001</v>
      </c>
      <c r="D12" s="18">
        <v>71.86999999999999</v>
      </c>
      <c r="E12" s="18">
        <v>272.93</v>
      </c>
      <c r="F12" s="18">
        <v>1988.5900000000001</v>
      </c>
      <c r="G12" s="18">
        <v>605.94999999999993</v>
      </c>
      <c r="H12" s="18">
        <v>0.89300000000000002</v>
      </c>
      <c r="I12" s="18">
        <v>49.710000000000008</v>
      </c>
      <c r="J12" s="18">
        <v>7.73</v>
      </c>
      <c r="K12" s="18">
        <v>448.82499999999999</v>
      </c>
      <c r="L12" s="18">
        <v>211.715</v>
      </c>
      <c r="M12" s="18">
        <v>776.32499999999993</v>
      </c>
      <c r="N12" s="18">
        <v>11.31</v>
      </c>
    </row>
    <row r="13" spans="2:20" ht="16.5" customHeight="1" x14ac:dyDescent="0.3">
      <c r="B13" s="17">
        <v>9</v>
      </c>
      <c r="C13" s="18">
        <v>62.774000000000008</v>
      </c>
      <c r="D13" s="18">
        <v>66.853000000000009</v>
      </c>
      <c r="E13" s="18">
        <v>321.41800000000001</v>
      </c>
      <c r="F13" s="18">
        <v>2098.0860000000002</v>
      </c>
      <c r="G13" s="18">
        <v>283.964</v>
      </c>
      <c r="H13" s="18">
        <v>1.3049999999999999</v>
      </c>
      <c r="I13" s="18">
        <v>52.664999999999992</v>
      </c>
      <c r="J13" s="18">
        <v>9.5939999999999994</v>
      </c>
      <c r="K13" s="18">
        <v>483.36</v>
      </c>
      <c r="L13" s="18">
        <v>298.423</v>
      </c>
      <c r="M13" s="18">
        <v>997.50199999999995</v>
      </c>
      <c r="N13" s="18">
        <v>12.506</v>
      </c>
    </row>
    <row r="14" spans="2:20" ht="15.6" x14ac:dyDescent="0.3">
      <c r="B14" s="17">
        <v>10</v>
      </c>
      <c r="C14" s="18">
        <v>65.793999999999997</v>
      </c>
      <c r="D14" s="18">
        <v>65.257999999999996</v>
      </c>
      <c r="E14" s="18">
        <v>270.18099999999998</v>
      </c>
      <c r="F14" s="18">
        <v>1931.952</v>
      </c>
      <c r="G14" s="18">
        <v>544.98</v>
      </c>
      <c r="H14" s="18">
        <v>1.2115</v>
      </c>
      <c r="I14" s="18">
        <v>60.470000000000006</v>
      </c>
      <c r="J14" s="18">
        <v>8.4365000000000006</v>
      </c>
      <c r="K14" s="18">
        <v>402.00099999999998</v>
      </c>
      <c r="L14" s="18">
        <v>229.95899999999997</v>
      </c>
      <c r="M14" s="18">
        <v>880.50700000000006</v>
      </c>
      <c r="N14" s="18">
        <v>13.499000000000001</v>
      </c>
    </row>
    <row r="15" spans="2:20" ht="46.8" x14ac:dyDescent="0.25">
      <c r="B15" s="19" t="s">
        <v>275</v>
      </c>
      <c r="C15" s="49">
        <v>64.961800000000011</v>
      </c>
      <c r="D15" s="49">
        <v>64.65140000000001</v>
      </c>
      <c r="E15" s="49">
        <v>294.20150000000001</v>
      </c>
      <c r="F15" s="49">
        <v>2011.2210000000002</v>
      </c>
      <c r="G15" s="49">
        <v>443.41489999999993</v>
      </c>
      <c r="H15" s="49">
        <v>1.1202000000000001</v>
      </c>
      <c r="I15" s="49">
        <v>50.638800000000003</v>
      </c>
      <c r="J15" s="49">
        <v>8.0181999999999984</v>
      </c>
      <c r="K15" s="49">
        <v>504.64669999999995</v>
      </c>
      <c r="L15" s="49">
        <v>262.31769999999995</v>
      </c>
      <c r="M15" s="49">
        <v>960.04679999999985</v>
      </c>
      <c r="N15" s="49">
        <v>14.59811</v>
      </c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5"/>
  <sheetViews>
    <sheetView zoomScale="80" zoomScaleNormal="80" workbookViewId="0">
      <selection activeCell="K11" sqref="K10:K11"/>
    </sheetView>
  </sheetViews>
  <sheetFormatPr defaultColWidth="9.109375" defaultRowHeight="15.6" x14ac:dyDescent="0.3"/>
  <cols>
    <col min="1" max="2" width="9.109375" style="50"/>
    <col min="3" max="3" width="54.33203125" style="51" customWidth="1"/>
    <col min="4" max="4" width="21.33203125" style="50" customWidth="1"/>
    <col min="5" max="5" width="21.33203125" style="50" hidden="1" customWidth="1"/>
    <col min="6" max="6" width="19.6640625" style="50" customWidth="1"/>
    <col min="7" max="7" width="19.33203125" style="61" customWidth="1"/>
    <col min="8" max="8" width="12.109375" style="50" customWidth="1"/>
    <col min="9" max="9" width="12.109375" style="52" customWidth="1"/>
    <col min="10" max="11" width="16.88671875" style="50" customWidth="1"/>
    <col min="12" max="12" width="13" style="50" customWidth="1"/>
    <col min="13" max="13" width="9.109375" style="50" hidden="1" customWidth="1"/>
    <col min="14" max="16384" width="9.109375" style="50"/>
  </cols>
  <sheetData>
    <row r="2" spans="2:13" ht="17.399999999999999" x14ac:dyDescent="0.3">
      <c r="B2" s="120" t="s">
        <v>26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15" customHeight="1" x14ac:dyDescent="0.3">
      <c r="L3" s="121"/>
      <c r="M3" s="121"/>
    </row>
    <row r="4" spans="2:13" x14ac:dyDescent="0.3">
      <c r="B4" s="57"/>
    </row>
    <row r="5" spans="2:13" ht="35.25" customHeight="1" x14ac:dyDescent="0.3">
      <c r="B5" s="122" t="s">
        <v>27</v>
      </c>
      <c r="C5" s="122" t="s">
        <v>28</v>
      </c>
      <c r="D5" s="122" t="s">
        <v>29</v>
      </c>
      <c r="E5" s="122" t="s">
        <v>280</v>
      </c>
      <c r="F5" s="122" t="s">
        <v>276</v>
      </c>
      <c r="G5" s="122"/>
      <c r="H5" s="122" t="s">
        <v>30</v>
      </c>
      <c r="I5" s="122"/>
      <c r="J5" s="122" t="s">
        <v>51</v>
      </c>
      <c r="K5" s="122" t="s">
        <v>98</v>
      </c>
      <c r="L5" s="122" t="s">
        <v>99</v>
      </c>
      <c r="M5" s="124" t="s">
        <v>31</v>
      </c>
    </row>
    <row r="6" spans="2:13" ht="27.75" customHeight="1" x14ac:dyDescent="0.3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5"/>
    </row>
    <row r="7" spans="2:13" ht="27.75" customHeight="1" x14ac:dyDescent="0.3">
      <c r="B7" s="123"/>
      <c r="C7" s="122"/>
      <c r="D7" s="122"/>
      <c r="E7" s="122"/>
      <c r="F7" s="58">
        <v>0.6</v>
      </c>
      <c r="G7" s="58">
        <v>0.75</v>
      </c>
      <c r="H7" s="58">
        <v>0.6</v>
      </c>
      <c r="I7" s="58">
        <v>0.75</v>
      </c>
      <c r="J7" s="122"/>
      <c r="K7" s="122"/>
      <c r="L7" s="122"/>
      <c r="M7" s="126"/>
    </row>
    <row r="8" spans="2:13" ht="16.5" customHeight="1" x14ac:dyDescent="0.3">
      <c r="B8" s="27">
        <v>1</v>
      </c>
      <c r="C8" s="53" t="s">
        <v>100</v>
      </c>
      <c r="D8" s="27">
        <v>120</v>
      </c>
      <c r="E8" s="27">
        <v>132</v>
      </c>
      <c r="F8" s="27">
        <v>72</v>
      </c>
      <c r="G8" s="62">
        <v>90</v>
      </c>
      <c r="H8" s="27">
        <v>720</v>
      </c>
      <c r="I8" s="54">
        <v>900</v>
      </c>
      <c r="J8" s="27">
        <v>680</v>
      </c>
      <c r="K8" s="27">
        <v>40</v>
      </c>
      <c r="L8" s="27" t="s">
        <v>32</v>
      </c>
      <c r="M8" s="59"/>
    </row>
    <row r="9" spans="2:13" ht="16.5" customHeight="1" x14ac:dyDescent="0.3">
      <c r="B9" s="27">
        <v>2</v>
      </c>
      <c r="C9" s="53" t="s">
        <v>101</v>
      </c>
      <c r="D9" s="27">
        <v>200</v>
      </c>
      <c r="E9" s="27">
        <v>220.00000000000003</v>
      </c>
      <c r="F9" s="27">
        <v>120</v>
      </c>
      <c r="G9" s="62">
        <v>150</v>
      </c>
      <c r="H9" s="27">
        <v>1200</v>
      </c>
      <c r="I9" s="54">
        <v>1500</v>
      </c>
      <c r="J9" s="27">
        <v>1250</v>
      </c>
      <c r="K9" s="27" t="s">
        <v>32</v>
      </c>
      <c r="L9" s="27" t="s">
        <v>32</v>
      </c>
      <c r="M9" s="59"/>
    </row>
    <row r="10" spans="2:13" ht="16.5" customHeight="1" x14ac:dyDescent="0.3">
      <c r="B10" s="27">
        <v>3</v>
      </c>
      <c r="C10" s="53" t="s">
        <v>33</v>
      </c>
      <c r="D10" s="27">
        <v>20</v>
      </c>
      <c r="E10" s="27">
        <v>22</v>
      </c>
      <c r="F10" s="27">
        <v>12</v>
      </c>
      <c r="G10" s="62">
        <v>15</v>
      </c>
      <c r="H10" s="27">
        <v>120</v>
      </c>
      <c r="I10" s="54">
        <v>150</v>
      </c>
      <c r="J10" s="27">
        <v>90</v>
      </c>
      <c r="K10" s="27">
        <v>30</v>
      </c>
      <c r="L10" s="54" t="s">
        <v>32</v>
      </c>
      <c r="M10" s="60" t="e">
        <v>#REF!</v>
      </c>
    </row>
    <row r="11" spans="2:13" ht="16.5" customHeight="1" x14ac:dyDescent="0.3">
      <c r="B11" s="27">
        <v>4</v>
      </c>
      <c r="C11" s="53" t="s">
        <v>34</v>
      </c>
      <c r="D11" s="27">
        <v>50</v>
      </c>
      <c r="E11" s="27">
        <v>55.000000000000007</v>
      </c>
      <c r="F11" s="27">
        <v>30</v>
      </c>
      <c r="G11" s="62">
        <v>37.5</v>
      </c>
      <c r="H11" s="27">
        <v>300</v>
      </c>
      <c r="I11" s="54">
        <v>375</v>
      </c>
      <c r="J11" s="27">
        <v>435</v>
      </c>
      <c r="K11" s="27" t="s">
        <v>32</v>
      </c>
      <c r="L11" s="54">
        <v>60</v>
      </c>
      <c r="M11" s="60" t="e">
        <v>#REF!</v>
      </c>
    </row>
    <row r="12" spans="2:13" ht="16.5" customHeight="1" x14ac:dyDescent="0.3">
      <c r="B12" s="27">
        <v>5</v>
      </c>
      <c r="C12" s="53" t="s">
        <v>35</v>
      </c>
      <c r="D12" s="27">
        <v>20</v>
      </c>
      <c r="E12" s="27">
        <v>22</v>
      </c>
      <c r="F12" s="27">
        <v>12</v>
      </c>
      <c r="G12" s="62">
        <v>15</v>
      </c>
      <c r="H12" s="27">
        <v>120</v>
      </c>
      <c r="I12" s="54">
        <v>150</v>
      </c>
      <c r="J12" s="27">
        <v>212</v>
      </c>
      <c r="K12" s="27" t="s">
        <v>32</v>
      </c>
      <c r="L12" s="54">
        <v>62</v>
      </c>
      <c r="M12" s="60" t="e">
        <v>#REF!</v>
      </c>
    </row>
    <row r="13" spans="2:13" ht="16.5" customHeight="1" x14ac:dyDescent="0.3">
      <c r="B13" s="27">
        <v>6</v>
      </c>
      <c r="C13" s="53" t="s">
        <v>36</v>
      </c>
      <c r="D13" s="27">
        <v>187</v>
      </c>
      <c r="E13" s="27">
        <v>205.70000000000002</v>
      </c>
      <c r="F13" s="27">
        <v>112.2</v>
      </c>
      <c r="G13" s="62">
        <v>140.25</v>
      </c>
      <c r="H13" s="27">
        <v>1122</v>
      </c>
      <c r="I13" s="54">
        <v>1402.5</v>
      </c>
      <c r="J13" s="27">
        <v>1078</v>
      </c>
      <c r="K13" s="27">
        <v>44</v>
      </c>
      <c r="L13" s="27" t="s">
        <v>32</v>
      </c>
      <c r="M13" s="60" t="e">
        <v>#REF!</v>
      </c>
    </row>
    <row r="14" spans="2:13" ht="35.4" customHeight="1" x14ac:dyDescent="0.3">
      <c r="B14" s="27">
        <v>7</v>
      </c>
      <c r="C14" s="53" t="s">
        <v>102</v>
      </c>
      <c r="D14" s="27">
        <v>320</v>
      </c>
      <c r="E14" s="27">
        <v>352</v>
      </c>
      <c r="F14" s="27">
        <v>192</v>
      </c>
      <c r="G14" s="62">
        <v>240</v>
      </c>
      <c r="H14" s="27">
        <v>1920</v>
      </c>
      <c r="I14" s="54">
        <v>2400</v>
      </c>
      <c r="J14" s="27">
        <v>1720</v>
      </c>
      <c r="K14" s="27">
        <v>200</v>
      </c>
      <c r="L14" s="27" t="s">
        <v>32</v>
      </c>
      <c r="M14" s="59"/>
    </row>
    <row r="15" spans="2:13" ht="16.95" customHeight="1" x14ac:dyDescent="0.3">
      <c r="B15" s="27">
        <v>8</v>
      </c>
      <c r="C15" s="53" t="s">
        <v>37</v>
      </c>
      <c r="D15" s="27">
        <v>185</v>
      </c>
      <c r="E15" s="27">
        <v>203.50000000000003</v>
      </c>
      <c r="F15" s="27">
        <v>111</v>
      </c>
      <c r="G15" s="62">
        <v>138.75</v>
      </c>
      <c r="H15" s="27">
        <v>1110</v>
      </c>
      <c r="I15" s="54">
        <v>1387.5</v>
      </c>
      <c r="J15" s="27">
        <v>1430</v>
      </c>
      <c r="K15" s="27" t="s">
        <v>32</v>
      </c>
      <c r="L15" s="27">
        <v>320</v>
      </c>
      <c r="M15" s="60" t="e">
        <v>#REF!</v>
      </c>
    </row>
    <row r="16" spans="2:13" ht="16.5" customHeight="1" x14ac:dyDescent="0.3">
      <c r="B16" s="27">
        <v>9</v>
      </c>
      <c r="C16" s="53" t="s">
        <v>103</v>
      </c>
      <c r="D16" s="27">
        <v>20</v>
      </c>
      <c r="E16" s="27">
        <v>22</v>
      </c>
      <c r="F16" s="27">
        <v>12</v>
      </c>
      <c r="G16" s="62">
        <v>15</v>
      </c>
      <c r="H16" s="27">
        <v>120</v>
      </c>
      <c r="I16" s="54">
        <v>150</v>
      </c>
      <c r="J16" s="27">
        <v>120</v>
      </c>
      <c r="K16" s="27" t="s">
        <v>32</v>
      </c>
      <c r="L16" s="27" t="s">
        <v>32</v>
      </c>
      <c r="M16" s="59"/>
    </row>
    <row r="17" spans="2:13" ht="16.5" hidden="1" customHeight="1" x14ac:dyDescent="0.3">
      <c r="B17" s="27">
        <v>10</v>
      </c>
      <c r="C17" s="53" t="s">
        <v>38</v>
      </c>
      <c r="D17" s="27">
        <v>200</v>
      </c>
      <c r="E17" s="27">
        <v>220.00000000000003</v>
      </c>
      <c r="F17" s="27">
        <v>120</v>
      </c>
      <c r="G17" s="62">
        <v>150</v>
      </c>
      <c r="H17" s="27">
        <v>1200</v>
      </c>
      <c r="I17" s="54">
        <v>1500</v>
      </c>
      <c r="J17" s="27">
        <v>1200</v>
      </c>
      <c r="K17" s="27" t="s">
        <v>32</v>
      </c>
      <c r="L17" s="27" t="s">
        <v>32</v>
      </c>
      <c r="M17" s="59"/>
    </row>
    <row r="18" spans="2:13" ht="16.2" customHeight="1" x14ac:dyDescent="0.3">
      <c r="B18" s="27">
        <v>11</v>
      </c>
      <c r="C18" s="53" t="s">
        <v>277</v>
      </c>
      <c r="D18" s="27">
        <v>78</v>
      </c>
      <c r="E18" s="27">
        <v>85.800000000000011</v>
      </c>
      <c r="F18" s="27">
        <v>46.8</v>
      </c>
      <c r="G18" s="62">
        <v>58.5</v>
      </c>
      <c r="H18" s="27">
        <v>468</v>
      </c>
      <c r="I18" s="54">
        <v>585</v>
      </c>
      <c r="J18" s="27">
        <v>553</v>
      </c>
      <c r="K18" s="27" t="s">
        <v>32</v>
      </c>
      <c r="L18" s="27">
        <v>85</v>
      </c>
      <c r="M18" s="60" t="e">
        <v>#REF!</v>
      </c>
    </row>
    <row r="19" spans="2:13" ht="16.5" customHeight="1" x14ac:dyDescent="0.3">
      <c r="B19" s="27">
        <v>12</v>
      </c>
      <c r="C19" s="53" t="s">
        <v>278</v>
      </c>
      <c r="D19" s="27">
        <v>53</v>
      </c>
      <c r="E19" s="27">
        <v>58.300000000000004</v>
      </c>
      <c r="F19" s="27">
        <v>31.8</v>
      </c>
      <c r="G19" s="62">
        <v>39.75</v>
      </c>
      <c r="H19" s="27">
        <v>318</v>
      </c>
      <c r="I19" s="54">
        <v>397.5</v>
      </c>
      <c r="J19" s="27">
        <v>563</v>
      </c>
      <c r="K19" s="27" t="s">
        <v>32</v>
      </c>
      <c r="L19" s="54">
        <v>245</v>
      </c>
      <c r="M19" s="60" t="e">
        <v>#REF!</v>
      </c>
    </row>
    <row r="20" spans="2:13" ht="16.5" customHeight="1" x14ac:dyDescent="0.3">
      <c r="B20" s="27">
        <v>13</v>
      </c>
      <c r="C20" s="53" t="s">
        <v>104</v>
      </c>
      <c r="D20" s="27">
        <v>77</v>
      </c>
      <c r="E20" s="27">
        <v>84.7</v>
      </c>
      <c r="F20" s="27">
        <v>46.2</v>
      </c>
      <c r="G20" s="62">
        <v>57.75</v>
      </c>
      <c r="H20" s="27">
        <v>462</v>
      </c>
      <c r="I20" s="54">
        <v>577.5</v>
      </c>
      <c r="J20" s="27">
        <v>358</v>
      </c>
      <c r="K20" s="27">
        <v>104</v>
      </c>
      <c r="L20" s="27" t="s">
        <v>32</v>
      </c>
      <c r="M20" s="59"/>
    </row>
    <row r="21" spans="2:13" ht="16.5" customHeight="1" x14ac:dyDescent="0.3">
      <c r="B21" s="27">
        <v>14</v>
      </c>
      <c r="C21" s="53" t="s">
        <v>39</v>
      </c>
      <c r="D21" s="27">
        <v>350</v>
      </c>
      <c r="E21" s="27">
        <v>385.00000000000006</v>
      </c>
      <c r="F21" s="27">
        <v>210</v>
      </c>
      <c r="G21" s="62">
        <v>262.5</v>
      </c>
      <c r="H21" s="27">
        <v>2100</v>
      </c>
      <c r="I21" s="54">
        <v>2625</v>
      </c>
      <c r="J21" s="27">
        <v>1950</v>
      </c>
      <c r="K21" s="27">
        <v>150</v>
      </c>
      <c r="L21" s="27" t="s">
        <v>32</v>
      </c>
      <c r="M21" s="59"/>
    </row>
    <row r="22" spans="2:13" ht="16.5" customHeight="1" x14ac:dyDescent="0.3">
      <c r="B22" s="27">
        <v>15</v>
      </c>
      <c r="C22" s="53" t="s">
        <v>40</v>
      </c>
      <c r="D22" s="27">
        <v>60</v>
      </c>
      <c r="E22" s="27">
        <v>66</v>
      </c>
      <c r="F22" s="27">
        <v>36</v>
      </c>
      <c r="G22" s="62">
        <v>45</v>
      </c>
      <c r="H22" s="27">
        <v>360</v>
      </c>
      <c r="I22" s="54">
        <v>450</v>
      </c>
      <c r="J22" s="27">
        <v>275</v>
      </c>
      <c r="K22" s="27">
        <v>85</v>
      </c>
      <c r="L22" s="27" t="s">
        <v>32</v>
      </c>
      <c r="M22" s="59"/>
    </row>
    <row r="23" spans="2:13" ht="16.5" customHeight="1" x14ac:dyDescent="0.3">
      <c r="B23" s="27">
        <v>16</v>
      </c>
      <c r="C23" s="53" t="s">
        <v>41</v>
      </c>
      <c r="D23" s="27">
        <v>15</v>
      </c>
      <c r="E23" s="27">
        <v>16.5</v>
      </c>
      <c r="F23" s="27">
        <v>9</v>
      </c>
      <c r="G23" s="62">
        <v>11.25</v>
      </c>
      <c r="H23" s="27">
        <v>90</v>
      </c>
      <c r="I23" s="54">
        <v>112.5</v>
      </c>
      <c r="J23" s="27">
        <v>143</v>
      </c>
      <c r="K23" s="27" t="s">
        <v>32</v>
      </c>
      <c r="L23" s="54">
        <v>53</v>
      </c>
      <c r="M23" s="60" t="e">
        <v>#REF!</v>
      </c>
    </row>
    <row r="24" spans="2:13" ht="16.5" customHeight="1" x14ac:dyDescent="0.3">
      <c r="B24" s="27">
        <v>17</v>
      </c>
      <c r="C24" s="53" t="s">
        <v>42</v>
      </c>
      <c r="D24" s="27">
        <v>10</v>
      </c>
      <c r="E24" s="27">
        <v>11</v>
      </c>
      <c r="F24" s="27">
        <v>6</v>
      </c>
      <c r="G24" s="62">
        <v>7.5</v>
      </c>
      <c r="H24" s="27">
        <v>60</v>
      </c>
      <c r="I24" s="54">
        <v>75</v>
      </c>
      <c r="J24" s="27">
        <v>115</v>
      </c>
      <c r="K24" s="27" t="s">
        <v>32</v>
      </c>
      <c r="L24" s="54">
        <v>55</v>
      </c>
      <c r="M24" s="60" t="e">
        <v>#REF!</v>
      </c>
    </row>
    <row r="25" spans="2:13" ht="16.5" customHeight="1" x14ac:dyDescent="0.3">
      <c r="B25" s="27">
        <v>18</v>
      </c>
      <c r="C25" s="53" t="s">
        <v>43</v>
      </c>
      <c r="D25" s="27">
        <v>35</v>
      </c>
      <c r="E25" s="27">
        <v>38.5</v>
      </c>
      <c r="F25" s="27">
        <v>21</v>
      </c>
      <c r="G25" s="62">
        <v>26.25</v>
      </c>
      <c r="H25" s="27">
        <v>210</v>
      </c>
      <c r="I25" s="54">
        <v>262.5</v>
      </c>
      <c r="J25" s="27">
        <v>185</v>
      </c>
      <c r="K25" s="27">
        <v>25</v>
      </c>
      <c r="L25" s="27" t="s">
        <v>32</v>
      </c>
      <c r="M25" s="59"/>
    </row>
    <row r="26" spans="2:13" ht="16.5" customHeight="1" x14ac:dyDescent="0.3">
      <c r="B26" s="27">
        <v>19</v>
      </c>
      <c r="C26" s="53" t="s">
        <v>44</v>
      </c>
      <c r="D26" s="27">
        <v>18</v>
      </c>
      <c r="E26" s="27">
        <v>19.8</v>
      </c>
      <c r="F26" s="27">
        <v>10.8</v>
      </c>
      <c r="G26" s="62">
        <v>13.5</v>
      </c>
      <c r="H26" s="27">
        <v>108</v>
      </c>
      <c r="I26" s="54">
        <v>135</v>
      </c>
      <c r="J26" s="27">
        <v>137</v>
      </c>
      <c r="K26" s="27" t="s">
        <v>32</v>
      </c>
      <c r="L26" s="54" t="s">
        <v>32</v>
      </c>
      <c r="M26" s="60" t="e">
        <v>#REF!</v>
      </c>
    </row>
    <row r="27" spans="2:13" ht="16.5" customHeight="1" x14ac:dyDescent="0.3">
      <c r="B27" s="27">
        <v>20</v>
      </c>
      <c r="C27" s="53" t="s">
        <v>45</v>
      </c>
      <c r="D27" s="27" t="s">
        <v>279</v>
      </c>
      <c r="E27" s="27" t="s">
        <v>281</v>
      </c>
      <c r="F27" s="27">
        <v>26</v>
      </c>
      <c r="G27" s="62">
        <v>30</v>
      </c>
      <c r="H27" s="27">
        <v>240</v>
      </c>
      <c r="I27" s="54">
        <v>300</v>
      </c>
      <c r="J27" s="27">
        <v>381</v>
      </c>
      <c r="K27" s="27" t="s">
        <v>32</v>
      </c>
      <c r="L27" s="27">
        <v>141</v>
      </c>
      <c r="M27" s="59"/>
    </row>
    <row r="28" spans="2:13" ht="16.5" customHeight="1" x14ac:dyDescent="0.3">
      <c r="B28" s="27">
        <v>21</v>
      </c>
      <c r="C28" s="53" t="s">
        <v>46</v>
      </c>
      <c r="D28" s="27">
        <v>35</v>
      </c>
      <c r="E28" s="27">
        <v>38.5</v>
      </c>
      <c r="F28" s="27">
        <v>21</v>
      </c>
      <c r="G28" s="62">
        <v>26.25</v>
      </c>
      <c r="H28" s="27">
        <v>210</v>
      </c>
      <c r="I28" s="54">
        <v>262.5</v>
      </c>
      <c r="J28" s="27">
        <v>247</v>
      </c>
      <c r="K28" s="27" t="s">
        <v>32</v>
      </c>
      <c r="L28" s="27" t="s">
        <v>32</v>
      </c>
      <c r="M28" s="59"/>
    </row>
    <row r="29" spans="2:13" ht="16.5" customHeight="1" x14ac:dyDescent="0.3">
      <c r="B29" s="27">
        <v>22</v>
      </c>
      <c r="C29" s="53" t="s">
        <v>47</v>
      </c>
      <c r="D29" s="27">
        <v>15</v>
      </c>
      <c r="E29" s="27">
        <v>16.5</v>
      </c>
      <c r="F29" s="27">
        <v>9</v>
      </c>
      <c r="G29" s="62">
        <v>11.25</v>
      </c>
      <c r="H29" s="27">
        <v>90</v>
      </c>
      <c r="I29" s="54">
        <v>112.5</v>
      </c>
      <c r="J29" s="27">
        <v>110</v>
      </c>
      <c r="K29" s="27" t="s">
        <v>32</v>
      </c>
      <c r="L29" s="54" t="s">
        <v>32</v>
      </c>
      <c r="M29" s="60" t="e">
        <v>#REF!</v>
      </c>
    </row>
    <row r="30" spans="2:13" ht="16.5" customHeight="1" x14ac:dyDescent="0.3">
      <c r="B30" s="27">
        <v>23</v>
      </c>
      <c r="C30" s="53" t="s">
        <v>48</v>
      </c>
      <c r="D30" s="27">
        <v>2</v>
      </c>
      <c r="E30" s="27">
        <v>2.2000000000000002</v>
      </c>
      <c r="F30" s="27">
        <v>1.2</v>
      </c>
      <c r="G30" s="62">
        <v>1.5</v>
      </c>
      <c r="H30" s="27">
        <v>12</v>
      </c>
      <c r="I30" s="54">
        <v>15</v>
      </c>
      <c r="J30" s="27">
        <v>16</v>
      </c>
      <c r="K30" s="27" t="s">
        <v>32</v>
      </c>
      <c r="L30" s="27" t="s">
        <v>32</v>
      </c>
      <c r="M30" s="59"/>
    </row>
    <row r="31" spans="2:13" ht="16.5" customHeight="1" x14ac:dyDescent="0.3">
      <c r="B31" s="27">
        <v>24</v>
      </c>
      <c r="C31" s="53" t="s">
        <v>105</v>
      </c>
      <c r="D31" s="27">
        <v>1.2</v>
      </c>
      <c r="E31" s="27">
        <v>1.32</v>
      </c>
      <c r="F31" s="27">
        <v>0.72</v>
      </c>
      <c r="G31" s="62">
        <v>0.9</v>
      </c>
      <c r="H31" s="27">
        <v>7.1999999999999993</v>
      </c>
      <c r="I31" s="54">
        <v>9</v>
      </c>
      <c r="J31" s="27">
        <v>8</v>
      </c>
      <c r="K31" s="27" t="s">
        <v>32</v>
      </c>
      <c r="L31" s="27" t="s">
        <v>32</v>
      </c>
      <c r="M31" s="59"/>
    </row>
    <row r="32" spans="2:13" ht="16.5" customHeight="1" x14ac:dyDescent="0.3">
      <c r="B32" s="27">
        <v>25</v>
      </c>
      <c r="C32" s="53" t="s">
        <v>106</v>
      </c>
      <c r="D32" s="27">
        <v>4</v>
      </c>
      <c r="E32" s="27">
        <v>4.4000000000000004</v>
      </c>
      <c r="F32" s="27">
        <v>2.4</v>
      </c>
      <c r="G32" s="62">
        <v>3</v>
      </c>
      <c r="H32" s="27">
        <v>24</v>
      </c>
      <c r="I32" s="54">
        <v>30</v>
      </c>
      <c r="J32" s="27">
        <v>28</v>
      </c>
      <c r="K32" s="27" t="s">
        <v>32</v>
      </c>
      <c r="L32" s="27" t="s">
        <v>32</v>
      </c>
      <c r="M32" s="59"/>
    </row>
    <row r="33" spans="2:13" ht="16.5" customHeight="1" x14ac:dyDescent="0.3">
      <c r="B33" s="27">
        <v>26</v>
      </c>
      <c r="C33" s="53" t="s">
        <v>49</v>
      </c>
      <c r="D33" s="27">
        <v>0.3</v>
      </c>
      <c r="E33" s="27">
        <v>0.33</v>
      </c>
      <c r="F33" s="27">
        <v>0.18</v>
      </c>
      <c r="G33" s="62">
        <v>0.22500000000000001</v>
      </c>
      <c r="H33" s="27">
        <v>1.7999999999999998</v>
      </c>
      <c r="I33" s="54">
        <v>2.25</v>
      </c>
      <c r="J33" s="27">
        <v>1.2</v>
      </c>
      <c r="K33" s="27" t="s">
        <v>32</v>
      </c>
      <c r="L33" s="27" t="s">
        <v>32</v>
      </c>
      <c r="M33" s="59"/>
    </row>
    <row r="34" spans="2:13" ht="16.5" customHeight="1" x14ac:dyDescent="0.3">
      <c r="B34" s="27">
        <v>27</v>
      </c>
      <c r="C34" s="53" t="s">
        <v>50</v>
      </c>
      <c r="D34" s="27">
        <v>5</v>
      </c>
      <c r="E34" s="27">
        <v>5.5</v>
      </c>
      <c r="F34" s="27">
        <v>3</v>
      </c>
      <c r="G34" s="62">
        <v>3.75</v>
      </c>
      <c r="H34" s="27">
        <v>30</v>
      </c>
      <c r="I34" s="54">
        <v>37.5</v>
      </c>
      <c r="J34" s="27">
        <v>34</v>
      </c>
      <c r="K34" s="27" t="s">
        <v>32</v>
      </c>
      <c r="L34" s="27" t="s">
        <v>32</v>
      </c>
      <c r="M34" s="59"/>
    </row>
    <row r="35" spans="2:13" x14ac:dyDescent="0.3">
      <c r="B35" s="57"/>
    </row>
  </sheetData>
  <mergeCells count="12">
    <mergeCell ref="B2:M2"/>
    <mergeCell ref="L3:M3"/>
    <mergeCell ref="B5:B7"/>
    <mergeCell ref="F5:G6"/>
    <mergeCell ref="H5:I6"/>
    <mergeCell ref="K5:K7"/>
    <mergeCell ref="L5:L7"/>
    <mergeCell ref="M5:M7"/>
    <mergeCell ref="C5:C7"/>
    <mergeCell ref="J5:J7"/>
    <mergeCell ref="E5:E7"/>
    <mergeCell ref="D5:D7"/>
  </mergeCells>
  <pageMargins left="0.7" right="0.7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Normal="100" zoomScaleSheetLayoutView="100" workbookViewId="0">
      <selection activeCell="A13" sqref="A13:B13"/>
    </sheetView>
  </sheetViews>
  <sheetFormatPr defaultColWidth="9.109375" defaultRowHeight="18" x14ac:dyDescent="0.35"/>
  <cols>
    <col min="1" max="1" width="144.33203125" style="10" customWidth="1"/>
    <col min="2" max="2" width="0.5546875" style="10" customWidth="1"/>
    <col min="3" max="16384" width="9.109375" style="10"/>
  </cols>
  <sheetData>
    <row r="1" spans="1:2" x14ac:dyDescent="0.35">
      <c r="A1" s="9" t="s">
        <v>56</v>
      </c>
    </row>
    <row r="2" spans="1:2" s="12" customFormat="1" ht="33.6" x14ac:dyDescent="0.3">
      <c r="A2" s="11" t="s">
        <v>57</v>
      </c>
    </row>
    <row r="3" spans="1:2" s="12" customFormat="1" ht="33.6" x14ac:dyDescent="0.3">
      <c r="A3" s="11" t="s">
        <v>58</v>
      </c>
    </row>
    <row r="4" spans="1:2" s="12" customFormat="1" ht="33.6" x14ac:dyDescent="0.3">
      <c r="A4" s="11" t="s">
        <v>59</v>
      </c>
    </row>
    <row r="5" spans="1:2" s="12" customFormat="1" ht="33.6" x14ac:dyDescent="0.3">
      <c r="A5" s="11" t="s">
        <v>60</v>
      </c>
    </row>
    <row r="6" spans="1:2" s="12" customFormat="1" ht="33.6" x14ac:dyDescent="0.3">
      <c r="A6" s="11" t="s">
        <v>61</v>
      </c>
    </row>
    <row r="7" spans="1:2" s="12" customFormat="1" ht="33.6" x14ac:dyDescent="0.3">
      <c r="A7" s="11" t="s">
        <v>62</v>
      </c>
    </row>
    <row r="8" spans="1:2" s="12" customFormat="1" ht="16.8" x14ac:dyDescent="0.3">
      <c r="A8" s="13" t="s">
        <v>63</v>
      </c>
    </row>
    <row r="9" spans="1:2" s="12" customFormat="1" ht="33.6" x14ac:dyDescent="0.3">
      <c r="A9" s="14" t="s">
        <v>93</v>
      </c>
    </row>
    <row r="10" spans="1:2" s="12" customFormat="1" hidden="1" x14ac:dyDescent="0.3">
      <c r="A10" s="127" t="s">
        <v>94</v>
      </c>
      <c r="B10" s="128"/>
    </row>
    <row r="11" spans="1:2" hidden="1" x14ac:dyDescent="0.35">
      <c r="A11" s="127" t="s">
        <v>95</v>
      </c>
      <c r="B11" s="128"/>
    </row>
    <row r="12" spans="1:2" x14ac:dyDescent="0.35">
      <c r="A12" s="127" t="s">
        <v>96</v>
      </c>
      <c r="B12" s="128"/>
    </row>
    <row r="13" spans="1:2" x14ac:dyDescent="0.35">
      <c r="A13" s="127" t="s">
        <v>97</v>
      </c>
      <c r="B13" s="128"/>
    </row>
  </sheetData>
  <mergeCells count="4">
    <mergeCell ref="A10:B10"/>
    <mergeCell ref="A11:B11"/>
    <mergeCell ref="A12:B12"/>
    <mergeCell ref="A13:B13"/>
  </mergeCells>
  <pageMargins left="0.7" right="0.7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A20" sqref="A20:J20"/>
    </sheetView>
  </sheetViews>
  <sheetFormatPr defaultColWidth="9.109375" defaultRowHeight="13.8" x14ac:dyDescent="0.25"/>
  <cols>
    <col min="1" max="1" width="36.33203125" style="20" customWidth="1"/>
    <col min="2" max="6" width="9.109375" style="20"/>
    <col min="7" max="8" width="10.6640625" style="20" customWidth="1"/>
    <col min="9" max="9" width="9.5546875" style="20" customWidth="1"/>
    <col min="10" max="16384" width="9.109375" style="20"/>
  </cols>
  <sheetData>
    <row r="2" spans="1:10" x14ac:dyDescent="0.25">
      <c r="A2" s="25" t="s">
        <v>79</v>
      </c>
    </row>
    <row r="3" spans="1:10" ht="15.6" x14ac:dyDescent="0.3">
      <c r="A3" s="22"/>
      <c r="B3" s="22"/>
      <c r="C3" s="129" t="s">
        <v>78</v>
      </c>
      <c r="D3" s="129"/>
      <c r="E3" s="129" t="s">
        <v>65</v>
      </c>
      <c r="F3" s="129"/>
      <c r="G3" s="129" t="s">
        <v>66</v>
      </c>
      <c r="H3" s="129"/>
      <c r="I3" s="129" t="s">
        <v>67</v>
      </c>
      <c r="J3" s="129"/>
    </row>
    <row r="4" spans="1:10" ht="15.6" x14ac:dyDescent="0.3">
      <c r="A4" s="22"/>
      <c r="B4" s="22"/>
      <c r="C4" s="23" t="s">
        <v>72</v>
      </c>
      <c r="D4" s="23" t="s">
        <v>73</v>
      </c>
      <c r="E4" s="23" t="s">
        <v>72</v>
      </c>
      <c r="F4" s="23" t="s">
        <v>73</v>
      </c>
      <c r="G4" s="23" t="s">
        <v>72</v>
      </c>
      <c r="H4" s="23" t="s">
        <v>73</v>
      </c>
      <c r="I4" s="23" t="s">
        <v>72</v>
      </c>
      <c r="J4" s="23" t="s">
        <v>73</v>
      </c>
    </row>
    <row r="5" spans="1:10" ht="15.6" x14ac:dyDescent="0.3">
      <c r="A5" s="22" t="s">
        <v>68</v>
      </c>
      <c r="B5" s="22" t="s">
        <v>71</v>
      </c>
      <c r="C5" s="22">
        <f>77*20/100</f>
        <v>15.4</v>
      </c>
      <c r="D5" s="22">
        <f>77*25/100</f>
        <v>19.25</v>
      </c>
      <c r="E5" s="22">
        <f>79*20/100</f>
        <v>15.8</v>
      </c>
      <c r="F5" s="22">
        <f>79*25/100</f>
        <v>19.75</v>
      </c>
      <c r="G5" s="22">
        <f>335*20/100</f>
        <v>67</v>
      </c>
      <c r="H5" s="22">
        <f>335*25/100</f>
        <v>83.75</v>
      </c>
      <c r="I5" s="22">
        <f>2350*20/100</f>
        <v>470</v>
      </c>
      <c r="J5" s="22">
        <f>2350*25/100</f>
        <v>587.5</v>
      </c>
    </row>
    <row r="6" spans="1:10" ht="15.6" x14ac:dyDescent="0.3">
      <c r="A6" s="22" t="s">
        <v>69</v>
      </c>
      <c r="B6" s="22" t="s">
        <v>74</v>
      </c>
      <c r="C6" s="22">
        <f>77*30/100</f>
        <v>23.1</v>
      </c>
      <c r="D6" s="22">
        <f>77*35/100</f>
        <v>26.95</v>
      </c>
      <c r="E6" s="22">
        <f>79*30/100</f>
        <v>23.7</v>
      </c>
      <c r="F6" s="22">
        <f>79*35/100</f>
        <v>27.65</v>
      </c>
      <c r="G6" s="22">
        <f>335*30/100</f>
        <v>100.5</v>
      </c>
      <c r="H6" s="22">
        <f>335*35/100</f>
        <v>117.25</v>
      </c>
      <c r="I6" s="22">
        <f>2350*30/100</f>
        <v>705</v>
      </c>
      <c r="J6" s="22">
        <f>2350*35/100</f>
        <v>822.5</v>
      </c>
    </row>
    <row r="7" spans="1:10" ht="15.6" x14ac:dyDescent="0.3">
      <c r="A7" s="22" t="s">
        <v>70</v>
      </c>
      <c r="B7" s="22" t="s">
        <v>75</v>
      </c>
      <c r="C7" s="22">
        <f>77*10/100</f>
        <v>7.7</v>
      </c>
      <c r="D7" s="22">
        <f>77*15/100</f>
        <v>11.55</v>
      </c>
      <c r="E7" s="22">
        <f>79*10/100</f>
        <v>7.9</v>
      </c>
      <c r="F7" s="22">
        <f>79*15/100</f>
        <v>11.85</v>
      </c>
      <c r="G7" s="22">
        <f>335*10/100</f>
        <v>33.5</v>
      </c>
      <c r="H7" s="22">
        <f>335*15/100</f>
        <v>50.25</v>
      </c>
      <c r="I7" s="22">
        <f>2350*10/100</f>
        <v>235</v>
      </c>
      <c r="J7" s="22">
        <f>2350*15/100</f>
        <v>352.5</v>
      </c>
    </row>
    <row r="8" spans="1:10" ht="15.6" x14ac:dyDescent="0.3">
      <c r="A8" s="22" t="s">
        <v>76</v>
      </c>
      <c r="B8" s="22" t="s">
        <v>77</v>
      </c>
      <c r="C8" s="22">
        <f>SUM(C5:C7)</f>
        <v>46.2</v>
      </c>
      <c r="D8" s="22">
        <f t="shared" ref="D8:J8" si="0">SUM(D5:D7)</f>
        <v>57.75</v>
      </c>
      <c r="E8" s="22">
        <f t="shared" si="0"/>
        <v>47.4</v>
      </c>
      <c r="F8" s="22">
        <f t="shared" si="0"/>
        <v>59.25</v>
      </c>
      <c r="G8" s="22">
        <f t="shared" si="0"/>
        <v>201</v>
      </c>
      <c r="H8" s="22">
        <f t="shared" si="0"/>
        <v>251.25</v>
      </c>
      <c r="I8" s="22">
        <f t="shared" si="0"/>
        <v>1410</v>
      </c>
      <c r="J8" s="22">
        <f t="shared" si="0"/>
        <v>1762.5</v>
      </c>
    </row>
    <row r="9" spans="1:10" x14ac:dyDescent="0.25">
      <c r="C9" s="21"/>
    </row>
    <row r="10" spans="1:10" x14ac:dyDescent="0.25">
      <c r="A10" s="20" t="s">
        <v>80</v>
      </c>
    </row>
    <row r="11" spans="1:10" ht="15.6" x14ac:dyDescent="0.3">
      <c r="A11" s="22"/>
      <c r="B11" s="22"/>
      <c r="C11" s="129" t="s">
        <v>78</v>
      </c>
      <c r="D11" s="129"/>
      <c r="E11" s="129" t="s">
        <v>65</v>
      </c>
      <c r="F11" s="129"/>
      <c r="G11" s="129" t="s">
        <v>66</v>
      </c>
      <c r="H11" s="129"/>
      <c r="I11" s="129" t="s">
        <v>67</v>
      </c>
      <c r="J11" s="129"/>
    </row>
    <row r="12" spans="1:10" ht="15.6" x14ac:dyDescent="0.3">
      <c r="A12" s="22"/>
      <c r="B12" s="22"/>
      <c r="C12" s="24" t="s">
        <v>72</v>
      </c>
      <c r="D12" s="24" t="s">
        <v>73</v>
      </c>
      <c r="E12" s="24" t="s">
        <v>72</v>
      </c>
      <c r="F12" s="24" t="s">
        <v>73</v>
      </c>
      <c r="G12" s="24" t="s">
        <v>72</v>
      </c>
      <c r="H12" s="24" t="s">
        <v>73</v>
      </c>
      <c r="I12" s="24" t="s">
        <v>72</v>
      </c>
      <c r="J12" s="24" t="s">
        <v>73</v>
      </c>
    </row>
    <row r="13" spans="1:10" ht="15.6" x14ac:dyDescent="0.3">
      <c r="A13" s="22" t="s">
        <v>68</v>
      </c>
      <c r="B13" s="22" t="s">
        <v>71</v>
      </c>
      <c r="C13" s="22">
        <f>90*20/100</f>
        <v>18</v>
      </c>
      <c r="D13" s="22">
        <f>90*25/100</f>
        <v>22.5</v>
      </c>
      <c r="E13" s="22">
        <f>92*20/100</f>
        <v>18.399999999999999</v>
      </c>
      <c r="F13" s="22">
        <f>92*25/100</f>
        <v>23</v>
      </c>
      <c r="G13" s="22">
        <f>383*20/100</f>
        <v>76.599999999999994</v>
      </c>
      <c r="H13" s="22">
        <f>383*25/100</f>
        <v>95.75</v>
      </c>
      <c r="I13" s="22">
        <f>2720*20/100</f>
        <v>544</v>
      </c>
      <c r="J13" s="22">
        <f>2350*25/100</f>
        <v>587.5</v>
      </c>
    </row>
    <row r="14" spans="1:10" ht="15.6" x14ac:dyDescent="0.3">
      <c r="A14" s="22" t="s">
        <v>69</v>
      </c>
      <c r="B14" s="22" t="s">
        <v>74</v>
      </c>
      <c r="C14" s="22">
        <f>90*30/100</f>
        <v>27</v>
      </c>
      <c r="D14" s="22">
        <f>90*35/100</f>
        <v>31.5</v>
      </c>
      <c r="E14" s="22">
        <f>92*30/100</f>
        <v>27.6</v>
      </c>
      <c r="F14" s="22">
        <f>92*35/100</f>
        <v>32.200000000000003</v>
      </c>
      <c r="G14" s="22">
        <f>383*30/100</f>
        <v>114.9</v>
      </c>
      <c r="H14" s="22">
        <f>383*35/100</f>
        <v>134.05000000000001</v>
      </c>
      <c r="I14" s="22">
        <f>2720*30/100</f>
        <v>816</v>
      </c>
      <c r="J14" s="22">
        <f>2350*35/100</f>
        <v>822.5</v>
      </c>
    </row>
    <row r="15" spans="1:10" ht="15.6" x14ac:dyDescent="0.3">
      <c r="A15" s="22" t="s">
        <v>70</v>
      </c>
      <c r="B15" s="22" t="s">
        <v>75</v>
      </c>
      <c r="C15" s="22">
        <f>90*10/100</f>
        <v>9</v>
      </c>
      <c r="D15" s="22">
        <f>90*15/100</f>
        <v>13.5</v>
      </c>
      <c r="E15" s="22">
        <f>92*10/100</f>
        <v>9.1999999999999993</v>
      </c>
      <c r="F15" s="22">
        <f>92*15/100</f>
        <v>13.8</v>
      </c>
      <c r="G15" s="22">
        <f>383*10/100</f>
        <v>38.299999999999997</v>
      </c>
      <c r="H15" s="22">
        <f>383*15/100</f>
        <v>57.45</v>
      </c>
      <c r="I15" s="22">
        <f>2720*10/100</f>
        <v>272</v>
      </c>
      <c r="J15" s="22">
        <f>2720*15/100</f>
        <v>408</v>
      </c>
    </row>
    <row r="16" spans="1:10" ht="15.6" x14ac:dyDescent="0.3">
      <c r="A16" s="22" t="s">
        <v>76</v>
      </c>
      <c r="B16" s="22" t="s">
        <v>77</v>
      </c>
      <c r="C16" s="22">
        <f>SUM(C13:C15)</f>
        <v>54</v>
      </c>
      <c r="D16" s="22">
        <f t="shared" ref="D16:J16" si="1">SUM(D13:D15)</f>
        <v>67.5</v>
      </c>
      <c r="E16" s="22">
        <f t="shared" si="1"/>
        <v>55.2</v>
      </c>
      <c r="F16" s="22">
        <f t="shared" si="1"/>
        <v>69</v>
      </c>
      <c r="G16" s="22">
        <f t="shared" si="1"/>
        <v>229.8</v>
      </c>
      <c r="H16" s="22">
        <f t="shared" si="1"/>
        <v>287.25</v>
      </c>
      <c r="I16" s="22">
        <f t="shared" si="1"/>
        <v>1632</v>
      </c>
      <c r="J16" s="22">
        <f t="shared" si="1"/>
        <v>1818</v>
      </c>
    </row>
    <row r="17" spans="1:10" x14ac:dyDescent="0.25">
      <c r="C17" s="20">
        <v>60.42</v>
      </c>
      <c r="E17" s="20">
        <v>63.65</v>
      </c>
      <c r="G17" s="20">
        <v>245.7</v>
      </c>
      <c r="I17" s="20">
        <v>1827.17</v>
      </c>
    </row>
    <row r="20" spans="1:10" ht="83.25" customHeight="1" x14ac:dyDescent="0.25">
      <c r="A20" s="130" t="s">
        <v>81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ht="15.6" x14ac:dyDescent="0.3">
      <c r="A21" s="131"/>
      <c r="B21" s="132"/>
      <c r="C21" s="129" t="s">
        <v>78</v>
      </c>
      <c r="D21" s="129"/>
      <c r="E21" s="129" t="s">
        <v>65</v>
      </c>
      <c r="F21" s="129"/>
      <c r="G21" s="129" t="s">
        <v>66</v>
      </c>
      <c r="H21" s="129"/>
      <c r="I21" s="129" t="s">
        <v>67</v>
      </c>
      <c r="J21" s="129"/>
    </row>
    <row r="22" spans="1:10" ht="15.6" x14ac:dyDescent="0.3">
      <c r="A22" s="129"/>
      <c r="B22" s="129"/>
      <c r="C22" s="24" t="s">
        <v>72</v>
      </c>
      <c r="D22" s="24" t="s">
        <v>73</v>
      </c>
      <c r="E22" s="24" t="s">
        <v>72</v>
      </c>
      <c r="F22" s="24" t="s">
        <v>73</v>
      </c>
      <c r="G22" s="24" t="s">
        <v>72</v>
      </c>
      <c r="H22" s="24" t="s">
        <v>73</v>
      </c>
      <c r="I22" s="24" t="s">
        <v>72</v>
      </c>
      <c r="J22" s="24" t="s">
        <v>73</v>
      </c>
    </row>
    <row r="23" spans="1:10" ht="45" customHeight="1" x14ac:dyDescent="0.25">
      <c r="A23" s="134" t="s">
        <v>83</v>
      </c>
      <c r="B23" s="134"/>
      <c r="C23" s="26">
        <v>46.2</v>
      </c>
      <c r="D23" s="26">
        <v>57.75</v>
      </c>
      <c r="E23" s="26">
        <v>47.4</v>
      </c>
      <c r="F23" s="26">
        <v>59.25</v>
      </c>
      <c r="G23" s="26">
        <v>201</v>
      </c>
      <c r="H23" s="26">
        <v>251.25</v>
      </c>
      <c r="I23" s="26">
        <v>1410</v>
      </c>
      <c r="J23" s="26">
        <v>1762.5</v>
      </c>
    </row>
    <row r="24" spans="1:10" ht="45" customHeight="1" x14ac:dyDescent="0.25">
      <c r="A24" s="134" t="s">
        <v>84</v>
      </c>
      <c r="B24" s="134"/>
      <c r="C24" s="26">
        <v>54</v>
      </c>
      <c r="D24" s="26">
        <v>67.5</v>
      </c>
      <c r="E24" s="26">
        <v>55.2</v>
      </c>
      <c r="F24" s="26">
        <v>69</v>
      </c>
      <c r="G24" s="26">
        <v>229.8</v>
      </c>
      <c r="H24" s="26">
        <v>287.25</v>
      </c>
      <c r="I24" s="26">
        <v>1632</v>
      </c>
      <c r="J24" s="26">
        <v>1818</v>
      </c>
    </row>
    <row r="25" spans="1:10" ht="45" customHeight="1" x14ac:dyDescent="0.25">
      <c r="A25" s="134" t="s">
        <v>82</v>
      </c>
      <c r="B25" s="134"/>
      <c r="C25" s="133">
        <v>60.42</v>
      </c>
      <c r="D25" s="133"/>
      <c r="E25" s="133">
        <v>63.65</v>
      </c>
      <c r="F25" s="133"/>
      <c r="G25" s="133">
        <v>245.7</v>
      </c>
      <c r="H25" s="133"/>
      <c r="I25" s="133">
        <v>1827.17</v>
      </c>
      <c r="J25" s="133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титул (2)</vt:lpstr>
      <vt:lpstr>ТИТУЛ 2</vt:lpstr>
      <vt:lpstr>на выход</vt:lpstr>
      <vt:lpstr>сводки БЖУ</vt:lpstr>
      <vt:lpstr>сводки по продуктам</vt:lpstr>
      <vt:lpstr>библиография</vt:lpstr>
      <vt:lpstr>Лист1</vt:lpstr>
      <vt:lpstr>библиография!Область_печати</vt:lpstr>
      <vt:lpstr>'на выход'!Область_печати</vt:lpstr>
      <vt:lpstr>'сводки по продуктам'!Область_печати</vt:lpstr>
      <vt:lpstr>'титул (2)'!Область_печати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2025-05-27T07:12:05Z</cp:lastPrinted>
  <dcterms:created xsi:type="dcterms:W3CDTF">2020-10-25T16:40:18Z</dcterms:created>
  <dcterms:modified xsi:type="dcterms:W3CDTF">2025-05-27T07:35:52Z</dcterms:modified>
</cp:coreProperties>
</file>