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8325"/>
  </bookViews>
  <sheets>
    <sheet name="Титул" sheetId="9" r:id="rId1"/>
    <sheet name="ТИТУЛ 2" sheetId="10" state="hidden" r:id="rId2"/>
    <sheet name="на выход" sheetId="1" r:id="rId3"/>
    <sheet name="сводки БЖУ" sheetId="2" r:id="rId4"/>
    <sheet name="сводки по продуктам" sheetId="5" r:id="rId5"/>
    <sheet name="библиография" sheetId="7" r:id="rId6"/>
    <sheet name="Лист1" sheetId="8" state="hidden" r:id="rId7"/>
  </sheets>
  <definedNames>
    <definedName name="_xlnm.Print_Area" localSheetId="0">Титул!$B$1:$D$27</definedName>
  </definedNames>
  <calcPr calcId="145621"/>
</workbook>
</file>

<file path=xl/calcChain.xml><?xml version="1.0" encoding="utf-8"?>
<calcChain xmlns="http://schemas.openxmlformats.org/spreadsheetml/2006/main">
  <c r="J15" i="8" l="1"/>
  <c r="I15" i="8"/>
  <c r="I14" i="8"/>
  <c r="I13" i="8"/>
  <c r="H15" i="8"/>
  <c r="H14" i="8"/>
  <c r="H13" i="8"/>
  <c r="G15" i="8"/>
  <c r="G14" i="8"/>
  <c r="G13" i="8"/>
  <c r="F15" i="8"/>
  <c r="F14" i="8"/>
  <c r="F13" i="8"/>
  <c r="E15" i="8"/>
  <c r="E14" i="8"/>
  <c r="E13" i="8"/>
  <c r="D15" i="8"/>
  <c r="C15" i="8"/>
  <c r="D14" i="8"/>
  <c r="C14" i="8"/>
  <c r="D13" i="8"/>
  <c r="C13" i="8"/>
  <c r="J14" i="8"/>
  <c r="J13" i="8"/>
  <c r="F16" i="8" l="1"/>
  <c r="I16" i="8"/>
  <c r="G16" i="8"/>
  <c r="H16" i="8"/>
  <c r="J16" i="8"/>
  <c r="C16" i="8"/>
  <c r="E16" i="8"/>
  <c r="D16" i="8"/>
  <c r="J7" i="8" l="1"/>
  <c r="I7" i="8"/>
  <c r="H7" i="8"/>
  <c r="G7" i="8"/>
  <c r="F7" i="8"/>
  <c r="E7" i="8"/>
  <c r="D7" i="8"/>
  <c r="C7" i="8"/>
  <c r="J6" i="8"/>
  <c r="I6" i="8"/>
  <c r="H6" i="8"/>
  <c r="G6" i="8"/>
  <c r="F6" i="8"/>
  <c r="E6" i="8"/>
  <c r="D6" i="8"/>
  <c r="C6" i="8"/>
  <c r="J5" i="8"/>
  <c r="J8" i="8" s="1"/>
  <c r="I5" i="8"/>
  <c r="I8" i="8" s="1"/>
  <c r="H5" i="8"/>
  <c r="H8" i="8" s="1"/>
  <c r="G5" i="8"/>
  <c r="F5" i="8"/>
  <c r="F8" i="8" s="1"/>
  <c r="E5" i="8"/>
  <c r="E8" i="8" s="1"/>
  <c r="D5" i="8"/>
  <c r="D8" i="8" s="1"/>
  <c r="C5" i="8"/>
  <c r="C8" i="8" s="1"/>
  <c r="G8" i="8" l="1"/>
  <c r="D13" i="2" l="1"/>
  <c r="E13" i="2"/>
  <c r="G13" i="2"/>
  <c r="H13" i="2"/>
  <c r="J13" i="2"/>
  <c r="L13" i="2"/>
  <c r="M13" i="2"/>
  <c r="N13" i="2"/>
  <c r="F13" i="2"/>
  <c r="E9" i="2"/>
  <c r="D9" i="2" l="1"/>
  <c r="H10" i="2"/>
  <c r="D10" i="2"/>
  <c r="L8" i="2"/>
  <c r="H8" i="2"/>
  <c r="M8" i="2"/>
  <c r="M10" i="2"/>
  <c r="G10" i="2"/>
  <c r="L14" i="2"/>
  <c r="H14" i="2"/>
  <c r="I9" i="2"/>
  <c r="F9" i="2"/>
  <c r="L6" i="2"/>
  <c r="J12" i="2"/>
  <c r="F12" i="2"/>
  <c r="N14" i="2"/>
  <c r="M12" i="2"/>
  <c r="N8" i="2"/>
  <c r="F10" i="2"/>
  <c r="D12" i="2"/>
  <c r="H12" i="2"/>
  <c r="C11" i="2"/>
  <c r="L12" i="2"/>
  <c r="D14" i="2"/>
  <c r="E8" i="2"/>
  <c r="N12" i="2"/>
  <c r="I11" i="2"/>
  <c r="I8" i="2"/>
  <c r="N10" i="2"/>
  <c r="D8" i="2"/>
  <c r="I14" i="2"/>
  <c r="I13" i="2"/>
  <c r="L10" i="2"/>
  <c r="F5" i="2"/>
  <c r="G11" i="2"/>
  <c r="N11" i="2"/>
  <c r="J11" i="2"/>
  <c r="F11" i="2"/>
  <c r="M11" i="2"/>
  <c r="L11" i="2"/>
  <c r="H11" i="2"/>
  <c r="D11" i="2"/>
  <c r="M9" i="2"/>
  <c r="N9" i="2"/>
  <c r="L9" i="2"/>
  <c r="J14" i="2"/>
  <c r="F14" i="2"/>
  <c r="H9" i="2"/>
  <c r="C5" i="2"/>
  <c r="E14" i="2"/>
  <c r="E11" i="2"/>
  <c r="J10" i="2"/>
  <c r="G12" i="2"/>
  <c r="N7" i="2"/>
  <c r="K14" i="2"/>
  <c r="L7" i="2"/>
  <c r="D6" i="2"/>
  <c r="K12" i="2"/>
  <c r="C10" i="2"/>
  <c r="M6" i="2"/>
  <c r="H6" i="2"/>
  <c r="K6" i="2"/>
  <c r="J6" i="2"/>
  <c r="I6" i="2"/>
  <c r="N5" i="2"/>
  <c r="M5" i="2"/>
  <c r="L5" i="2"/>
  <c r="K5" i="2"/>
  <c r="J5" i="2"/>
  <c r="H5" i="2"/>
  <c r="G5" i="2"/>
  <c r="E5" i="2"/>
  <c r="G14" i="2"/>
  <c r="K13" i="2"/>
  <c r="C13" i="2"/>
  <c r="I12" i="2"/>
  <c r="E12" i="2"/>
  <c r="C12" i="2"/>
  <c r="K9" i="2"/>
  <c r="C9" i="2"/>
  <c r="J9" i="2"/>
  <c r="G9" i="2"/>
  <c r="J8" i="2"/>
  <c r="F8" i="2"/>
  <c r="C14" i="2"/>
  <c r="M14" i="2"/>
  <c r="C8" i="2"/>
  <c r="K10" i="2"/>
  <c r="K8" i="2"/>
  <c r="K7" i="2"/>
  <c r="K11" i="2"/>
  <c r="N6" i="2"/>
  <c r="I5" i="2"/>
  <c r="G8" i="2"/>
  <c r="E10" i="2"/>
  <c r="I10" i="2"/>
  <c r="E6" i="2"/>
  <c r="D5" i="2"/>
  <c r="L15" i="2" l="1"/>
  <c r="M7" i="2"/>
  <c r="M15" i="2" s="1"/>
  <c r="J7" i="2"/>
  <c r="J15" i="2" s="1"/>
  <c r="G6" i="2"/>
  <c r="G7" i="2"/>
  <c r="H7" i="2"/>
  <c r="H15" i="2" s="1"/>
  <c r="C6" i="2"/>
  <c r="D7" i="2"/>
  <c r="D15" i="2" s="1"/>
  <c r="R6" i="2" s="1"/>
  <c r="R7" i="2" s="1"/>
  <c r="F6" i="2"/>
  <c r="F7" i="2"/>
  <c r="E7" i="2"/>
  <c r="E15" i="2" s="1"/>
  <c r="S6" i="2" s="1"/>
  <c r="S7" i="2" s="1"/>
  <c r="I7" i="2"/>
  <c r="I15" i="2" s="1"/>
  <c r="N15" i="2"/>
  <c r="K15" i="2"/>
  <c r="G15" i="2" l="1"/>
  <c r="F15" i="2"/>
  <c r="T6" i="2" s="1"/>
  <c r="T7" i="2" s="1"/>
  <c r="C7" i="2"/>
  <c r="C15" i="2" s="1"/>
  <c r="Q6" i="2" l="1"/>
  <c r="Q7" i="2" s="1"/>
</calcChain>
</file>

<file path=xl/sharedStrings.xml><?xml version="1.0" encoding="utf-8"?>
<sst xmlns="http://schemas.openxmlformats.org/spreadsheetml/2006/main" count="896" uniqueCount="323">
  <si>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</si>
  <si>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</si>
  <si>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</si>
  <si>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</si>
  <si>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</si>
  <si>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Витамины, (мг)</t>
  </si>
  <si>
    <t>Минеральные вещества, (мг)</t>
  </si>
  <si>
    <t>Б</t>
  </si>
  <si>
    <t>Ж</t>
  </si>
  <si>
    <t>У</t>
  </si>
  <si>
    <t>С</t>
  </si>
  <si>
    <t>А</t>
  </si>
  <si>
    <t>Е</t>
  </si>
  <si>
    <t>Ca</t>
  </si>
  <si>
    <t>P</t>
  </si>
  <si>
    <t>Mg</t>
  </si>
  <si>
    <t>Fe</t>
  </si>
  <si>
    <t>Завтрак</t>
  </si>
  <si>
    <t>Итого</t>
  </si>
  <si>
    <t>Обед</t>
  </si>
  <si>
    <t>Хлеб пшеничный</t>
  </si>
  <si>
    <t>Хлеб ржано-пшеничный</t>
  </si>
  <si>
    <t>Полдник</t>
  </si>
  <si>
    <t>Итого за 1 день</t>
  </si>
  <si>
    <t>Батон пектиновый</t>
  </si>
  <si>
    <t>Итого за 2 день</t>
  </si>
  <si>
    <t>Чай с сахаром</t>
  </si>
  <si>
    <t>Итого за 3 день</t>
  </si>
  <si>
    <t>Итого за 4 день</t>
  </si>
  <si>
    <t>Макароны с сыром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</si>
  <si>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</si>
  <si>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</si>
  <si>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</si>
  <si>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</si>
  <si>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</si>
  <si>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</si>
  <si>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</si>
  <si>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</si>
  <si>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r>
      <t>В</t>
    </r>
    <r>
      <rPr>
        <vertAlign val="subscript"/>
        <sz val="12"/>
        <color theme="1"/>
        <rFont val="Times New Roman"/>
        <family val="1"/>
        <charset val="204"/>
      </rPr>
      <t>1</t>
    </r>
  </si>
  <si>
    <t>Всего за 10 дней</t>
  </si>
  <si>
    <t>Сводная таблица о потреблении  пищевых веществ и энергии обучающихся образовательных учреждений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</si>
  <si>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</si>
  <si>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</si>
  <si>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</si>
  <si>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</si>
  <si>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</si>
  <si>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</si>
  <si>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</si>
  <si>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</si>
  <si>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</si>
  <si>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Суп картофельный с горохом</t>
  </si>
  <si>
    <t>Компот из свежих плодов (яблок)</t>
  </si>
  <si>
    <t xml:space="preserve">Омлет натуральный </t>
  </si>
  <si>
    <t>Каша гречневая рассыпчатая</t>
  </si>
  <si>
    <t>Наггетсы куриные</t>
  </si>
  <si>
    <t>Кисель ягодный</t>
  </si>
  <si>
    <t>Среднее по группе:</t>
  </si>
  <si>
    <t>Какао с молоком</t>
  </si>
  <si>
    <t>сметана</t>
  </si>
  <si>
    <t>Компот из фруктов и ягод с/м</t>
  </si>
  <si>
    <t>Компот из смеси сухофруктов</t>
  </si>
  <si>
    <t>54-3г-2020 [2]</t>
  </si>
  <si>
    <t>Среднесуточный набор пищевых продуктов за 10 дней</t>
  </si>
  <si>
    <t>к СанПиН2.3/2.4.3590-20</t>
  </si>
  <si>
    <t>№п/п</t>
  </si>
  <si>
    <t>Наименование продуктов</t>
  </si>
  <si>
    <t>Среднесуточные нормы</t>
  </si>
  <si>
    <t>Норма за 10 дней</t>
  </si>
  <si>
    <t>%</t>
  </si>
  <si>
    <t>Недостаток, г</t>
  </si>
  <si>
    <t>Избыток, г</t>
  </si>
  <si>
    <t xml:space="preserve">Хлеб </t>
  </si>
  <si>
    <t>-</t>
  </si>
  <si>
    <t>Мука пшеничная</t>
  </si>
  <si>
    <t>Крупы, бобовые</t>
  </si>
  <si>
    <t>Макаронные изделия</t>
  </si>
  <si>
    <t>Картофель</t>
  </si>
  <si>
    <t>Овощи свежие, зелень</t>
  </si>
  <si>
    <t>Фрукты (плоды) свежие</t>
  </si>
  <si>
    <t>Фрукты (плоды) сухие, шиповник, кисель</t>
  </si>
  <si>
    <t xml:space="preserve">Соки плодоовощные, напитки витаминизированные </t>
  </si>
  <si>
    <t>Мясо жилованное 1 кат. (нетто)</t>
  </si>
  <si>
    <t>Цыплята 1 кат. (нетто)</t>
  </si>
  <si>
    <t>Рыба-филе (нетто)</t>
  </si>
  <si>
    <t xml:space="preserve">Молоко </t>
  </si>
  <si>
    <t>Творог 9%</t>
  </si>
  <si>
    <t>Сыр</t>
  </si>
  <si>
    <t>Сметана 15%</t>
  </si>
  <si>
    <t>Масло сливочное</t>
  </si>
  <si>
    <t>Масло растительное</t>
  </si>
  <si>
    <t>Яйцо</t>
  </si>
  <si>
    <t>Сахар</t>
  </si>
  <si>
    <t>Кондитерские изделия</t>
  </si>
  <si>
    <t>Чай</t>
  </si>
  <si>
    <t>Дрожжи хлебопекарные</t>
  </si>
  <si>
    <t>Соль</t>
  </si>
  <si>
    <t>Получено фактически</t>
  </si>
  <si>
    <t>СОГЛАСОВАНО:</t>
  </si>
  <si>
    <t>УТВЕРЖДАЮ:</t>
  </si>
  <si>
    <t>Примерное десятидневное меню</t>
  </si>
  <si>
    <t xml:space="preserve"> ___________________ Д.С. Семикопенко </t>
  </si>
  <si>
    <t>Среднесуточная норма 60% (завтрак, обед, полдник)</t>
  </si>
  <si>
    <t>Библиография</t>
  </si>
  <si>
    <t>1.Сборник рецептур блюд и кулинарных изделий: Для предприятий общественного питания /  Авт.-сост.: А. И. Здобнов, В. А. Цыганенко, М. И. Пересичный. – К. : Арий, М.: Лада, 2008. – 688 с.</t>
  </si>
  <si>
    <t>2. Сборник рецептур блюд и типовых меню для организации питания детей школьного возраста / ред. совет: ФБУН «Новосибирский НИИ гигиены» Роспотребнадзора (И.И. Новикова и др.) и др., 2021. – 289 с.</t>
  </si>
  <si>
    <t>3. Сборник рецептур блюд и типовых меню для организации питания обучающихся 1-4 классов общеобразовательных организаций / ред. совет: ФБУН «Новосибирский НИИ гигиены» Роспотребнадзора (И.И. Новикова и др.) и др., 2021. – 192 с.</t>
  </si>
  <si>
    <t>4.Сборник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2017. – 544 с.</t>
  </si>
  <si>
    <t>5.Сборник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</si>
  <si>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6. Справочник «Химический состав российских пищевых продуктов»/ Под ред. И. М. Скурихина, В. А. Тутельяна. – М. : ДеЛи принт, 2002. – 236 с.</t>
  </si>
  <si>
    <t>__________________________________________________________________________________________________</t>
  </si>
  <si>
    <t>Пояснение</t>
  </si>
  <si>
    <t>Запеканка из творога с повидлом</t>
  </si>
  <si>
    <t>Борщ с капустой и картофелем со сметаной</t>
  </si>
  <si>
    <r>
      <t>День:</t>
    </r>
    <r>
      <rPr>
        <sz val="14"/>
        <color theme="1"/>
        <rFont val="Times New Roman"/>
        <family val="1"/>
        <charset val="204"/>
      </rPr>
      <t xml:space="preserve"> первый</t>
    </r>
  </si>
  <si>
    <r>
      <t>Неделя:</t>
    </r>
    <r>
      <rPr>
        <sz val="14"/>
        <color theme="1"/>
        <rFont val="Times New Roman"/>
        <family val="1"/>
        <charset val="204"/>
      </rPr>
      <t xml:space="preserve"> первая</t>
    </r>
  </si>
  <si>
    <r>
      <t>В</t>
    </r>
    <r>
      <rPr>
        <b/>
        <vertAlign val="subscript"/>
        <sz val="14"/>
        <rFont val="Times New Roman"/>
        <family val="1"/>
        <charset val="204"/>
      </rPr>
      <t>1</t>
    </r>
  </si>
  <si>
    <r>
      <t xml:space="preserve">День: </t>
    </r>
    <r>
      <rPr>
        <sz val="14"/>
        <color theme="1"/>
        <rFont val="Times New Roman"/>
        <family val="1"/>
        <charset val="204"/>
      </rPr>
      <t>второй</t>
    </r>
  </si>
  <si>
    <r>
      <t>День:</t>
    </r>
    <r>
      <rPr>
        <sz val="14"/>
        <color theme="1"/>
        <rFont val="Times New Roman"/>
        <family val="1"/>
        <charset val="204"/>
      </rPr>
      <t xml:space="preserve"> третий</t>
    </r>
  </si>
  <si>
    <r>
      <t>День:</t>
    </r>
    <r>
      <rPr>
        <sz val="14"/>
        <color theme="1"/>
        <rFont val="Times New Roman"/>
        <family val="1"/>
        <charset val="204"/>
      </rPr>
      <t xml:space="preserve"> четвертый</t>
    </r>
  </si>
  <si>
    <r>
      <t>День:</t>
    </r>
    <r>
      <rPr>
        <sz val="14"/>
        <color theme="1"/>
        <rFont val="Times New Roman"/>
        <family val="1"/>
        <charset val="204"/>
      </rPr>
      <t xml:space="preserve"> пятый</t>
    </r>
  </si>
  <si>
    <r>
      <t>День:</t>
    </r>
    <r>
      <rPr>
        <sz val="14"/>
        <color theme="1"/>
        <rFont val="Times New Roman"/>
        <family val="1"/>
        <charset val="204"/>
      </rPr>
      <t xml:space="preserve"> шестой</t>
    </r>
  </si>
  <si>
    <r>
      <t>Неделя:</t>
    </r>
    <r>
      <rPr>
        <sz val="14"/>
        <color theme="1"/>
        <rFont val="Times New Roman"/>
        <family val="1"/>
        <charset val="204"/>
      </rPr>
      <t xml:space="preserve"> вторая</t>
    </r>
  </si>
  <si>
    <r>
      <t>День:</t>
    </r>
    <r>
      <rPr>
        <sz val="14"/>
        <color theme="1"/>
        <rFont val="Times New Roman"/>
        <family val="1"/>
        <charset val="204"/>
      </rPr>
      <t xml:space="preserve"> седьмой</t>
    </r>
  </si>
  <si>
    <r>
      <t>День:</t>
    </r>
    <r>
      <rPr>
        <sz val="14"/>
        <color theme="1"/>
        <rFont val="Times New Roman"/>
        <family val="1"/>
        <charset val="204"/>
      </rPr>
      <t xml:space="preserve"> восьмой</t>
    </r>
  </si>
  <si>
    <r>
      <t>День:</t>
    </r>
    <r>
      <rPr>
        <sz val="14"/>
        <color theme="1"/>
        <rFont val="Times New Roman"/>
        <family val="1"/>
        <charset val="204"/>
      </rPr>
      <t xml:space="preserve"> девятый</t>
    </r>
  </si>
  <si>
    <r>
      <t>День:</t>
    </r>
    <r>
      <rPr>
        <sz val="14"/>
        <color theme="1"/>
        <rFont val="Times New Roman"/>
        <family val="1"/>
        <charset val="204"/>
      </rPr>
      <t xml:space="preserve"> десятый</t>
    </r>
  </si>
  <si>
    <t>борщ</t>
  </si>
  <si>
    <t>Чай каркаде</t>
  </si>
  <si>
    <t>Солянка "Школьная"</t>
  </si>
  <si>
    <t>Кукуруза консервированная</t>
  </si>
  <si>
    <t>200/15/7</t>
  </si>
  <si>
    <t>200 /15/7</t>
  </si>
  <si>
    <t>200 /15</t>
  </si>
  <si>
    <t>Директор  ООО «Фабрика Социального питания»</t>
  </si>
  <si>
    <t>Огурец свежий</t>
  </si>
  <si>
    <t>Суп картофельный с крупой (рисовой)</t>
  </si>
  <si>
    <t>Огурец соленый</t>
  </si>
  <si>
    <t>Фиш-кейк</t>
  </si>
  <si>
    <t>Суп картофельный с мясными фрикадельками</t>
  </si>
  <si>
    <t>Поджарка из свинины</t>
  </si>
  <si>
    <t>Масло шоколадное (порциями)</t>
  </si>
  <si>
    <t>Масло сливочное (порциями)</t>
  </si>
  <si>
    <t>Свекольник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</si>
  <si>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</si>
  <si>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</si>
  <si>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</si>
  <si>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</si>
  <si>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</si>
  <si>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</si>
  <si>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</si>
  <si>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</si>
  <si>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</si>
  <si>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</si>
  <si>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</si>
  <si>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</si>
  <si>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</si>
  <si>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</si>
  <si>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</si>
  <si>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</si>
  <si>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</si>
  <si>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</si>
  <si>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</si>
  <si>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</si>
  <si>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t>Йогурт фруктовый</t>
  </si>
  <si>
    <t>Каша перловая рассыпчатая</t>
  </si>
  <si>
    <t>7.14</t>
  </si>
  <si>
    <t>Чай с сахаром и лимоном</t>
  </si>
  <si>
    <t xml:space="preserve">Зразы «Солнышко» </t>
  </si>
  <si>
    <t>Салат картофельный с морковью и кукурузой</t>
  </si>
  <si>
    <t>Икра овощная (кабачковая)</t>
  </si>
  <si>
    <t>Плов из свинины</t>
  </si>
  <si>
    <t>Биточки с овощами</t>
  </si>
  <si>
    <t>Суп лапша по - домашнему</t>
  </si>
  <si>
    <t>Колобки мясные с сыром</t>
  </si>
  <si>
    <t>Каша рисовая рассыпчатая</t>
  </si>
  <si>
    <t>Салат из запеченной свеклы</t>
  </si>
  <si>
    <t>Рагу из овощей</t>
  </si>
  <si>
    <t>Салат из фасоли, кукурузы и сухариков</t>
  </si>
  <si>
    <t>Щи из свежей капусты с картофелем со сметаной</t>
  </si>
  <si>
    <t xml:space="preserve">Рыба, тушенная с овощами </t>
  </si>
  <si>
    <t xml:space="preserve">Паста с мясным соусом(свинина) </t>
  </si>
  <si>
    <t>200/ 10</t>
  </si>
  <si>
    <t>376 [4]</t>
  </si>
  <si>
    <t>101 [4]</t>
  </si>
  <si>
    <t>251 [4]</t>
  </si>
  <si>
    <t>378 [1]</t>
  </si>
  <si>
    <t>54-1о-2020 [2]</t>
  </si>
  <si>
    <t>82 [4]</t>
  </si>
  <si>
    <t>339 [5]</t>
  </si>
  <si>
    <t>102 [4]</t>
  </si>
  <si>
    <t>13 [5]</t>
  </si>
  <si>
    <t>265 [4]</t>
  </si>
  <si>
    <t>88 [4]</t>
  </si>
  <si>
    <t>Среднее значение по группе:</t>
  </si>
  <si>
    <t>ТТК 7.7</t>
  </si>
  <si>
    <t>Салат из белокачанной капусты (с луком)</t>
  </si>
  <si>
    <t>Фрукты (порц.)</t>
  </si>
  <si>
    <t>Конд. изделие пром. Производства</t>
  </si>
  <si>
    <t>"_____" _________________ 2022 г.</t>
  </si>
  <si>
    <t xml:space="preserve">для муниципальных общеобразовательных учреждений </t>
  </si>
  <si>
    <t>Шебекинского городского округа</t>
  </si>
  <si>
    <t>для возраста обучающихся с 7-11 лет</t>
  </si>
  <si>
    <t>Помидор соленый</t>
  </si>
  <si>
    <t>ТТК 7.8</t>
  </si>
  <si>
    <t>ТТК2.18</t>
  </si>
  <si>
    <t>ТТК2.19</t>
  </si>
  <si>
    <t>ТТК 3.5</t>
  </si>
  <si>
    <t>ТТК 7.9</t>
  </si>
  <si>
    <t>ТТК 2.18</t>
  </si>
  <si>
    <t>ТТК 7.18</t>
  </si>
  <si>
    <t>ТТК 3.9</t>
  </si>
  <si>
    <t>ТТК 3.10</t>
  </si>
  <si>
    <t>ТТК 4.16</t>
  </si>
  <si>
    <t>ТТК 5.9</t>
  </si>
  <si>
    <t>ТТК 2.12</t>
  </si>
  <si>
    <t>ТТК 2.1</t>
  </si>
  <si>
    <t>ТТК 7.13</t>
  </si>
  <si>
    <t>ТТК 3.7</t>
  </si>
  <si>
    <t>ТТК 3.3</t>
  </si>
  <si>
    <t>ТТК 5.35</t>
  </si>
  <si>
    <t>ТТК 2.19</t>
  </si>
  <si>
    <t>ТТК 7.3</t>
  </si>
  <si>
    <t>ТТК 3.31</t>
  </si>
  <si>
    <t>ТТК 5.25</t>
  </si>
  <si>
    <t>ТТК 2.4</t>
  </si>
  <si>
    <t>ТТК 2.8</t>
  </si>
  <si>
    <t>ТТК 2.3</t>
  </si>
  <si>
    <t>ТТК 4.4</t>
  </si>
  <si>
    <t>ТТК 3.32</t>
  </si>
  <si>
    <t>ТТК 3.6</t>
  </si>
  <si>
    <t>ТТК 3.15</t>
  </si>
  <si>
    <t>ТТК 3.11</t>
  </si>
  <si>
    <t>ТТК 4.3</t>
  </si>
  <si>
    <t>ТТК 5.2</t>
  </si>
  <si>
    <t>ТТК 3.24</t>
  </si>
  <si>
    <t>ТТК 4.11</t>
  </si>
  <si>
    <t>ТТК 5.14</t>
  </si>
  <si>
    <t>ТТК 4.9</t>
  </si>
  <si>
    <t>ТТК 3.12</t>
  </si>
  <si>
    <t>ТТК 5.23</t>
  </si>
  <si>
    <t>ТТК 6.12</t>
  </si>
  <si>
    <t>ТТК 3.29</t>
  </si>
  <si>
    <t>ТТК 5.41</t>
  </si>
  <si>
    <t>МКУ "Управление образования Шебекинского  городского округа"</t>
  </si>
  <si>
    <t>_______________________Ивантеева Н.В.</t>
  </si>
  <si>
    <t>Вареники отварные с картофелем из п/ф со сметаной</t>
  </si>
  <si>
    <t>ТТК 5.24</t>
  </si>
  <si>
    <t>Омлет паровой с мясом</t>
  </si>
  <si>
    <t>14[4]</t>
  </si>
  <si>
    <t>Помидор свежий/</t>
  </si>
  <si>
    <t>Суп с крупой и томатом (пшеничной)</t>
  </si>
  <si>
    <t>Каша пшеная рассыпчатая с овощами тушеными в соусе</t>
  </si>
  <si>
    <t>173[4]</t>
  </si>
  <si>
    <t>ТТК 2.20</t>
  </si>
  <si>
    <t>Оладьи со сметанным соусом или</t>
  </si>
  <si>
    <t>Блинчики с начинкой из п/ф</t>
  </si>
  <si>
    <t>Среднее значение по подгруппе:</t>
  </si>
  <si>
    <t xml:space="preserve">Пюре картофельное или </t>
  </si>
  <si>
    <t>ТТК 6.4</t>
  </si>
  <si>
    <t>Картофель по-деревенски</t>
  </si>
  <si>
    <t>Котлеты морковные с творогом, со сметанным соусом</t>
  </si>
  <si>
    <t>ТТК 5.7</t>
  </si>
  <si>
    <t>Суфле куриное, запеченое со сметаной</t>
  </si>
  <si>
    <t>Огурец свежий/</t>
  </si>
  <si>
    <t>Огурец солёный</t>
  </si>
  <si>
    <t xml:space="preserve">Сдобное булочное изделие пром. производства </t>
  </si>
  <si>
    <t>416[5]</t>
  </si>
  <si>
    <t>Оладьи с повидлом</t>
  </si>
  <si>
    <t>432[5]</t>
  </si>
  <si>
    <t>Запеканка творожно-рисовая, со сгущеным молоком</t>
  </si>
  <si>
    <t>7[4]</t>
  </si>
  <si>
    <t>Сыр (порциями)</t>
  </si>
  <si>
    <t>Салат из свежих огурцов/</t>
  </si>
  <si>
    <t>Чай "Каркаде"</t>
  </si>
  <si>
    <t>Каша вязкая молочная из овсяных хлопьев "Геркулес" с сахаром</t>
  </si>
  <si>
    <t>223[4]</t>
  </si>
  <si>
    <t>ТТК 3.34</t>
  </si>
  <si>
    <t>Буженина из свинины(порциями)/</t>
  </si>
  <si>
    <t>376[4]</t>
  </si>
  <si>
    <t>Салат из капусты белокачанной с огурцом/</t>
  </si>
  <si>
    <t>159[4]</t>
  </si>
  <si>
    <t>Драники картофельные со сметаной</t>
  </si>
  <si>
    <t>181[4]</t>
  </si>
  <si>
    <t>Каша жидкая молочная манная с сахаром</t>
  </si>
  <si>
    <t>Среднее по подгруппе:</t>
  </si>
  <si>
    <t>Салат из помидоров с сыром/</t>
  </si>
  <si>
    <t>ТТК 3.30</t>
  </si>
  <si>
    <t>Салат из цветной капусты  и соленого огурца</t>
  </si>
  <si>
    <t>182[4]</t>
  </si>
  <si>
    <t>Каша жидкая молочная рисовая с сахаром</t>
  </si>
  <si>
    <t>Сэндвич Школьный(с соленым огурцом)</t>
  </si>
  <si>
    <t>Сэндвич Школьный (с соленым огурцом)</t>
  </si>
  <si>
    <t>1шт./ (40)</t>
  </si>
  <si>
    <r>
      <t>Возрастная категория:</t>
    </r>
    <r>
      <rPr>
        <sz val="14"/>
        <color theme="1"/>
        <rFont val="Times New Roman"/>
        <family val="1"/>
        <charset val="204"/>
      </rPr>
      <t xml:space="preserve"> с 12 лет и старше</t>
    </r>
  </si>
  <si>
    <r>
      <t>Возрастная категория:</t>
    </r>
    <r>
      <rPr>
        <sz val="14"/>
        <color theme="1"/>
        <rFont val="Times New Roman"/>
        <family val="1"/>
        <charset val="204"/>
      </rPr>
      <t>с 12 лет и старше</t>
    </r>
  </si>
  <si>
    <t>100 /15</t>
  </si>
  <si>
    <t>200 /10</t>
  </si>
  <si>
    <t>200 /5</t>
  </si>
  <si>
    <t>100 /30</t>
  </si>
  <si>
    <t>100 /180</t>
  </si>
  <si>
    <t>100 /20</t>
  </si>
  <si>
    <t>250 /10</t>
  </si>
  <si>
    <t>Пюре картофельное /</t>
  </si>
  <si>
    <t>ТТК 5.46</t>
  </si>
  <si>
    <t>Чахохбили</t>
  </si>
  <si>
    <t>ТТК 5.29</t>
  </si>
  <si>
    <t>Плов по-Арабски</t>
  </si>
  <si>
    <t>Молоко</t>
  </si>
  <si>
    <t>* При приготовлении блюд используются овощи и фрукты урожая 2022-2023гг. После 1  марта допускается использовать только после термической обработки.</t>
  </si>
  <si>
    <t>"______"______________________2022</t>
  </si>
  <si>
    <t>Кондитерское изделие пром.произв.</t>
  </si>
  <si>
    <t>Молочный коктейль пром.произв. или</t>
  </si>
  <si>
    <t>Директор  ООО «Фабрика Социального питания 1»</t>
  </si>
  <si>
    <t xml:space="preserve"> для возраста обучающихся с  12 лет и старше</t>
  </si>
  <si>
    <t>Пудинг молочный/</t>
  </si>
  <si>
    <t>Конд. изделие пром. производства</t>
  </si>
  <si>
    <t xml:space="preserve"> _________________________ Д.С. Семикопенко </t>
  </si>
  <si>
    <t>2022-2023г.г.</t>
  </si>
  <si>
    <t xml:space="preserve">г. Губкин и Губкинского района </t>
  </si>
  <si>
    <t>Белгородской области</t>
  </si>
  <si>
    <t>"______"_________01 сентября 2022 года</t>
  </si>
  <si>
    <t>Директор  МБОУ "Скороднянская СОШ"</t>
  </si>
  <si>
    <t xml:space="preserve">______________ Е.Д.Лысых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</si>
</sst>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vertAlign val="subscript"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2" fontId="5" fillId="0" borderId="0" xfId="0" applyNumberFormat="1" applyFont="1"/>
    <xf numFmtId="2" fontId="2" fillId="0" borderId="8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/>
    <xf numFmtId="2" fontId="13" fillId="2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/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2" fontId="4" fillId="0" borderId="13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vertical="top" wrapText="1"/>
    </xf>
    <xf numFmtId="1" fontId="4" fillId="0" borderId="13" xfId="0" applyNumberFormat="1" applyFont="1" applyBorder="1" applyAlignment="1">
      <alignment horizontal="center" vertical="top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vertical="top" wrapText="1"/>
    </xf>
    <xf numFmtId="2" fontId="12" fillId="0" borderId="13" xfId="0" applyNumberFormat="1" applyFont="1" applyBorder="1" applyAlignment="1">
      <alignment horizontal="center" wrapText="1"/>
    </xf>
    <xf numFmtId="2" fontId="13" fillId="0" borderId="0" xfId="0" applyNumberFormat="1" applyFont="1" applyAlignment="1">
      <alignment vertical="center"/>
    </xf>
    <xf numFmtId="2" fontId="13" fillId="2" borderId="0" xfId="0" applyNumberFormat="1" applyFont="1" applyFill="1" applyAlignment="1">
      <alignment vertical="center"/>
    </xf>
    <xf numFmtId="2" fontId="17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>
      <alignment horizontal="center" vertical="center" wrapText="1"/>
    </xf>
    <xf numFmtId="2" fontId="17" fillId="2" borderId="14" xfId="0" applyNumberFormat="1" applyFont="1" applyFill="1" applyBorder="1" applyAlignment="1">
      <alignment horizontal="center" vertical="center" wrapText="1"/>
    </xf>
    <xf numFmtId="2" fontId="13" fillId="2" borderId="4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/>
    <xf numFmtId="2" fontId="14" fillId="2" borderId="1" xfId="0" applyNumberFormat="1" applyFont="1" applyFill="1" applyBorder="1" applyAlignment="1">
      <alignment horizontal="left" vertical="center" wrapText="1"/>
    </xf>
    <xf numFmtId="2" fontId="14" fillId="2" borderId="0" xfId="0" applyNumberFormat="1" applyFont="1" applyFill="1"/>
    <xf numFmtId="2" fontId="9" fillId="0" borderId="0" xfId="0" applyNumberFormat="1" applyFont="1" applyAlignment="1">
      <alignment vertical="center"/>
    </xf>
    <xf numFmtId="2" fontId="14" fillId="2" borderId="1" xfId="0" applyNumberFormat="1" applyFont="1" applyFill="1" applyBorder="1" applyAlignment="1">
      <alignment vertical="center" wrapText="1"/>
    </xf>
    <xf numFmtId="2" fontId="14" fillId="2" borderId="0" xfId="0" applyNumberFormat="1" applyFont="1" applyFill="1" applyBorder="1" applyAlignment="1">
      <alignment horizontal="center" vertical="top" wrapText="1"/>
    </xf>
    <xf numFmtId="2" fontId="9" fillId="2" borderId="1" xfId="0" applyNumberFormat="1" applyFont="1" applyFill="1" applyBorder="1" applyAlignment="1">
      <alignment vertical="center" wrapText="1"/>
    </xf>
    <xf numFmtId="2" fontId="14" fillId="2" borderId="16" xfId="0" applyNumberFormat="1" applyFont="1" applyFill="1" applyBorder="1" applyAlignment="1">
      <alignment horizontal="center"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Alignment="1">
      <alignment vertical="center"/>
    </xf>
    <xf numFmtId="1" fontId="14" fillId="2" borderId="0" xfId="0" applyNumberFormat="1" applyFont="1" applyFill="1" applyBorder="1" applyAlignment="1">
      <alignment horizontal="center" vertical="top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vertical="center"/>
    </xf>
    <xf numFmtId="1" fontId="14" fillId="2" borderId="16" xfId="0" applyNumberFormat="1" applyFont="1" applyFill="1" applyBorder="1" applyAlignment="1">
      <alignment horizontal="center" vertical="center" wrapText="1"/>
    </xf>
    <xf numFmtId="2" fontId="14" fillId="2" borderId="16" xfId="0" applyNumberFormat="1" applyFont="1" applyFill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/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" fontId="5" fillId="0" borderId="0" xfId="0" applyNumberFormat="1" applyFont="1"/>
    <xf numFmtId="0" fontId="5" fillId="0" borderId="13" xfId="0" applyFont="1" applyBorder="1"/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justify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6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vertical="center"/>
    </xf>
    <xf numFmtId="2" fontId="17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left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2" fontId="17" fillId="2" borderId="0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2" fontId="14" fillId="2" borderId="15" xfId="0" applyNumberFormat="1" applyFont="1" applyFill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 vertical="top" wrapText="1"/>
    </xf>
    <xf numFmtId="2" fontId="4" fillId="0" borderId="12" xfId="0" applyNumberFormat="1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327660</xdr:colOff>
      <xdr:row>3</xdr:row>
      <xdr:rowOff>167640</xdr:rowOff>
    </xdr:from>
    <xdr:ext cx="2343477" cy="2351097"/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9040" y="716280"/>
          <a:ext cx="2343477" cy="2351097"/>
        </a:xfrm>
        <a:prstGeom prst="rect">
          <a:avLst/>
        </a:prstGeom>
      </xdr:spPr>
    </xdr:pic>
    <xdr:clientData/>
  </xdr:oneCellAnchor>
  <xdr:twoCellAnchor editAs="oneCell">
    <xdr:from>
      <xdr:col>0</xdr:col>
      <xdr:colOff>352426</xdr:colOff>
      <xdr:row>6</xdr:row>
      <xdr:rowOff>47624</xdr:rowOff>
    </xdr:from>
    <xdr:to>
      <xdr:col>1</xdr:col>
      <xdr:colOff>1274494</xdr:colOff>
      <xdr:row>12</xdr:row>
      <xdr:rowOff>24114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6" y="1638299"/>
          <a:ext cx="1531668" cy="1357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19050</xdr:rowOff>
    </xdr:from>
    <xdr:to>
      <xdr:col>3</xdr:col>
      <xdr:colOff>1600200</xdr:colOff>
      <xdr:row>7</xdr:row>
      <xdr:rowOff>110489</xdr:rowOff>
    </xdr:to>
    <xdr:grpSp>
      <xdr:nvGrpSpPr>
        <xdr:cNvPr id="2" name="Группа 1"/>
        <xdr:cNvGrpSpPr/>
      </xdr:nvGrpSpPr>
      <xdr:grpSpPr>
        <a:xfrm>
          <a:off x="7341870" y="422910"/>
          <a:ext cx="1504950" cy="1463039"/>
          <a:chOff x="7033260" y="0"/>
          <a:chExt cx="2179319" cy="2714545"/>
        </a:xfrm>
      </xdr:grpSpPr>
      <xdr:pic>
        <xdr:nvPicPr>
          <xdr:cNvPr id="3" name="Рисунок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33260" y="0"/>
            <a:ext cx="2179319" cy="2714545"/>
          </a:xfrm>
          <a:prstGeom prst="rect">
            <a:avLst/>
          </a:prstGeom>
        </xdr:spPr>
      </xdr:pic>
      <xdr:pic>
        <xdr:nvPicPr>
          <xdr:cNvPr id="4" name="Рисунок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84720" y="617220"/>
            <a:ext cx="1777138" cy="129894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D32"/>
  <sheetViews>
    <sheetView tabSelected="1" workbookViewId="0">
      <selection activeCell="C10" sqref="C10"/>
    </sheetView>
  </sheetViews>
  <sheetFormatPr defaultRowHeight="15" x14ac:dyDescent="0.25"/>
  <cols>
    <col min="2" max="2" width="53.7109375" customWidth="1"/>
    <col min="3" max="3" width="42.85546875" customWidth="1"/>
    <col min="4" max="4" width="61.7109375" customWidth="1"/>
  </cols>
  <sheetData>
    <row r="4" spans="2:4" ht="24.6" x14ac:dyDescent="0.3">
      <c r="B4" s="109"/>
      <c r="C4" s="109"/>
      <c r="D4" s="109"/>
    </row>
    <row r="5" spans="2:4" ht="18.75" x14ac:dyDescent="0.25">
      <c r="B5" s="79" t="s">
        <v>97</v>
      </c>
      <c r="C5" s="82"/>
      <c r="D5" s="79" t="s">
        <v>98</v>
      </c>
    </row>
    <row r="6" spans="2:4" ht="37.5" x14ac:dyDescent="0.25">
      <c r="B6" s="80" t="s">
        <v>321</v>
      </c>
      <c r="C6" s="82"/>
      <c r="D6" s="83" t="s">
        <v>312</v>
      </c>
    </row>
    <row r="7" spans="2:4" ht="18.75" x14ac:dyDescent="0.25">
      <c r="C7" s="84"/>
      <c r="D7" s="83" t="s">
        <v>316</v>
      </c>
    </row>
    <row r="8" spans="2:4" ht="18" x14ac:dyDescent="0.3">
      <c r="C8" s="84"/>
      <c r="D8" s="83" t="s">
        <v>309</v>
      </c>
    </row>
    <row r="9" spans="2:4" ht="18.75" x14ac:dyDescent="0.25">
      <c r="B9" s="80" t="s">
        <v>322</v>
      </c>
      <c r="C9" s="84"/>
      <c r="D9" s="85"/>
    </row>
    <row r="10" spans="2:4" ht="18.75" x14ac:dyDescent="0.25">
      <c r="B10" s="110" t="s">
        <v>320</v>
      </c>
      <c r="C10" s="84"/>
      <c r="D10" s="85"/>
    </row>
    <row r="11" spans="2:4" ht="17.45" x14ac:dyDescent="0.3">
      <c r="B11" s="78"/>
      <c r="C11" s="84"/>
      <c r="D11" s="85"/>
    </row>
    <row r="12" spans="2:4" ht="17.45" x14ac:dyDescent="0.3">
      <c r="B12" s="78"/>
      <c r="C12" s="84"/>
      <c r="D12" s="85"/>
    </row>
    <row r="13" spans="2:4" ht="17.45" x14ac:dyDescent="0.3">
      <c r="B13" s="78"/>
      <c r="C13" s="84"/>
      <c r="D13" s="85"/>
    </row>
    <row r="14" spans="2:4" ht="18" x14ac:dyDescent="0.3">
      <c r="B14" s="78"/>
      <c r="C14" s="82"/>
      <c r="D14" s="81"/>
    </row>
    <row r="15" spans="2:4" ht="18" x14ac:dyDescent="0.3">
      <c r="B15" s="78"/>
      <c r="C15" s="82"/>
      <c r="D15" s="81"/>
    </row>
    <row r="16" spans="2:4" ht="25.5" x14ac:dyDescent="0.25">
      <c r="B16" s="111" t="s">
        <v>99</v>
      </c>
      <c r="C16" s="111"/>
      <c r="D16" s="111"/>
    </row>
    <row r="17" spans="2:4" ht="25.5" x14ac:dyDescent="0.25">
      <c r="B17" s="111" t="s">
        <v>199</v>
      </c>
      <c r="C17" s="111"/>
      <c r="D17" s="111"/>
    </row>
    <row r="18" spans="2:4" ht="25.5" x14ac:dyDescent="0.25">
      <c r="B18" s="111" t="s">
        <v>318</v>
      </c>
      <c r="C18" s="111"/>
      <c r="D18" s="111"/>
    </row>
    <row r="19" spans="2:4" s="78" customFormat="1" ht="25.5" x14ac:dyDescent="0.25">
      <c r="B19" s="111" t="s">
        <v>319</v>
      </c>
      <c r="C19" s="111"/>
      <c r="D19" s="111"/>
    </row>
    <row r="20" spans="2:4" ht="25.5" x14ac:dyDescent="0.25">
      <c r="B20" s="111" t="s">
        <v>313</v>
      </c>
      <c r="C20" s="111"/>
      <c r="D20" s="111"/>
    </row>
    <row r="21" spans="2:4" ht="25.5" x14ac:dyDescent="0.25">
      <c r="B21" s="111"/>
      <c r="C21" s="111"/>
      <c r="D21" s="111"/>
    </row>
    <row r="22" spans="2:4" ht="25.5" x14ac:dyDescent="0.25">
      <c r="B22" s="111"/>
      <c r="C22" s="111"/>
      <c r="D22" s="111"/>
    </row>
    <row r="23" spans="2:4" x14ac:dyDescent="0.25">
      <c r="B23" s="78"/>
      <c r="C23" s="107"/>
      <c r="D23" s="78"/>
    </row>
    <row r="24" spans="2:4" x14ac:dyDescent="0.25">
      <c r="B24" s="78"/>
      <c r="C24" s="78"/>
      <c r="D24" s="78"/>
    </row>
    <row r="25" spans="2:4" ht="18.75" x14ac:dyDescent="0.25">
      <c r="B25" s="78"/>
      <c r="C25" s="108" t="s">
        <v>317</v>
      </c>
      <c r="D25" s="78"/>
    </row>
    <row r="26" spans="2:4" x14ac:dyDescent="0.25">
      <c r="B26" s="78"/>
      <c r="C26" s="78"/>
      <c r="D26" s="78"/>
    </row>
    <row r="29" spans="2:4" ht="25.5" x14ac:dyDescent="0.25">
      <c r="B29" s="111"/>
      <c r="C29" s="111"/>
      <c r="D29" s="111"/>
    </row>
    <row r="30" spans="2:4" ht="25.5" x14ac:dyDescent="0.25">
      <c r="B30" s="111"/>
      <c r="C30" s="111"/>
      <c r="D30" s="111"/>
    </row>
    <row r="31" spans="2:4" ht="25.5" x14ac:dyDescent="0.25">
      <c r="B31" s="111"/>
      <c r="C31" s="111"/>
      <c r="D31" s="111"/>
    </row>
    <row r="32" spans="2:4" ht="25.5" x14ac:dyDescent="0.25">
      <c r="B32" s="111"/>
      <c r="C32" s="111"/>
      <c r="D32" s="111"/>
    </row>
  </sheetData>
  <mergeCells count="11">
    <mergeCell ref="B22:D22"/>
    <mergeCell ref="B29:D29"/>
    <mergeCell ref="B30:D30"/>
    <mergeCell ref="B31:D31"/>
    <mergeCell ref="B32:D32"/>
    <mergeCell ref="B16:D16"/>
    <mergeCell ref="B17:D17"/>
    <mergeCell ref="B18:D18"/>
    <mergeCell ref="B20:D20"/>
    <mergeCell ref="B21:D21"/>
    <mergeCell ref="B19:D19"/>
  </mergeCells>
  <pageMargins left="0.7" right="0.7" top="0.75" bottom="0.75" header="0.3" footer="0.3"/>
  <pageSetup paperSize="9" scale="82" fitToHeight="0" orientation="landscape" r:id="rId1"/>
  <rowBreaks count="1" manualBreakCount="1">
    <brk id="3" min="1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workbookViewId="0">
      <selection activeCell="H13" sqref="H13"/>
    </sheetView>
  </sheetViews>
  <sheetFormatPr defaultColWidth="9.140625" defaultRowHeight="15" x14ac:dyDescent="0.25"/>
  <cols>
    <col min="1" max="1" width="9.140625" style="78"/>
    <col min="2" max="2" width="53.7109375" style="78" customWidth="1"/>
    <col min="3" max="3" width="42.85546875" style="78" customWidth="1"/>
    <col min="4" max="4" width="58.7109375" style="78" customWidth="1"/>
    <col min="5" max="16384" width="9.140625" style="78"/>
  </cols>
  <sheetData>
    <row r="2" spans="2:4" ht="18.75" x14ac:dyDescent="0.25">
      <c r="B2" s="79" t="s">
        <v>97</v>
      </c>
      <c r="C2" s="82"/>
      <c r="D2" s="79" t="s">
        <v>98</v>
      </c>
    </row>
    <row r="3" spans="2:4" ht="18" x14ac:dyDescent="0.3">
      <c r="B3" s="80"/>
      <c r="C3" s="82"/>
      <c r="D3" s="79"/>
    </row>
    <row r="4" spans="2:4" ht="37.5" x14ac:dyDescent="0.25">
      <c r="B4" s="83" t="s">
        <v>243</v>
      </c>
      <c r="C4" s="86"/>
      <c r="D4" s="87" t="s">
        <v>133</v>
      </c>
    </row>
    <row r="5" spans="2:4" ht="18.75" x14ac:dyDescent="0.25">
      <c r="B5" s="83" t="s">
        <v>244</v>
      </c>
      <c r="C5" s="86"/>
      <c r="D5" s="87" t="s">
        <v>100</v>
      </c>
    </row>
    <row r="6" spans="2:4" ht="18.75" x14ac:dyDescent="0.25">
      <c r="B6" s="88" t="s">
        <v>198</v>
      </c>
      <c r="C6" s="84"/>
      <c r="D6" s="85"/>
    </row>
    <row r="7" spans="2:4" ht="18" x14ac:dyDescent="0.3">
      <c r="C7" s="82"/>
      <c r="D7" s="81"/>
    </row>
    <row r="8" spans="2:4" ht="18" x14ac:dyDescent="0.3">
      <c r="C8" s="82"/>
      <c r="D8" s="81"/>
    </row>
    <row r="9" spans="2:4" ht="18" x14ac:dyDescent="0.3">
      <c r="C9" s="82"/>
      <c r="D9" s="81"/>
    </row>
    <row r="10" spans="2:4" ht="25.5" x14ac:dyDescent="0.25">
      <c r="B10" s="111" t="s">
        <v>99</v>
      </c>
      <c r="C10" s="111"/>
      <c r="D10" s="111"/>
    </row>
    <row r="11" spans="2:4" ht="25.5" x14ac:dyDescent="0.25">
      <c r="B11" s="111" t="s">
        <v>199</v>
      </c>
      <c r="C11" s="111"/>
      <c r="D11" s="111"/>
    </row>
    <row r="12" spans="2:4" ht="25.5" x14ac:dyDescent="0.25">
      <c r="B12" s="111" t="s">
        <v>200</v>
      </c>
      <c r="C12" s="111"/>
      <c r="D12" s="111"/>
    </row>
    <row r="13" spans="2:4" ht="25.5" x14ac:dyDescent="0.25">
      <c r="B13" s="112" t="s">
        <v>201</v>
      </c>
      <c r="C13" s="112"/>
      <c r="D13" s="112"/>
    </row>
    <row r="14" spans="2:4" ht="17.45" x14ac:dyDescent="0.3">
      <c r="B14" s="79"/>
      <c r="C14" s="82"/>
      <c r="D14" s="79"/>
    </row>
    <row r="15" spans="2:4" ht="24.6" x14ac:dyDescent="0.3">
      <c r="B15" s="111"/>
      <c r="C15" s="111"/>
      <c r="D15" s="111"/>
    </row>
    <row r="16" spans="2:4" ht="24.6" x14ac:dyDescent="0.3">
      <c r="B16" s="112"/>
      <c r="C16" s="112"/>
      <c r="D16" s="112"/>
    </row>
  </sheetData>
  <mergeCells count="6">
    <mergeCell ref="B16:D16"/>
    <mergeCell ref="B10:D10"/>
    <mergeCell ref="B11:D11"/>
    <mergeCell ref="B12:D12"/>
    <mergeCell ref="B13:D13"/>
    <mergeCell ref="B15:D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7"/>
  <sheetViews>
    <sheetView topLeftCell="B245" zoomScale="90" zoomScaleNormal="90" workbookViewId="0">
      <selection activeCell="D254" sqref="D254"/>
    </sheetView>
  </sheetViews>
  <sheetFormatPr defaultColWidth="9.140625" defaultRowHeight="18.75" x14ac:dyDescent="0.25"/>
  <cols>
    <col min="1" max="1" width="0" style="27" hidden="1" customWidth="1"/>
    <col min="2" max="2" width="18" style="27" customWidth="1"/>
    <col min="3" max="3" width="47.85546875" style="27" customWidth="1"/>
    <col min="4" max="4" width="12.42578125" style="48" customWidth="1"/>
    <col min="5" max="5" width="11.28515625" style="27" customWidth="1"/>
    <col min="6" max="6" width="8.85546875" style="27" customWidth="1"/>
    <col min="7" max="7" width="13" style="27" customWidth="1"/>
    <col min="8" max="8" width="14.28515625" style="27" customWidth="1"/>
    <col min="9" max="9" width="10.5703125" style="27" customWidth="1"/>
    <col min="10" max="10" width="8.85546875" style="27" customWidth="1"/>
    <col min="11" max="11" width="9.85546875" style="27" customWidth="1"/>
    <col min="12" max="12" width="7.85546875" style="27" customWidth="1"/>
    <col min="13" max="13" width="10.28515625" style="27" customWidth="1"/>
    <col min="14" max="14" width="11.28515625" style="27" customWidth="1"/>
    <col min="15" max="15" width="10.7109375" style="27" customWidth="1"/>
    <col min="16" max="16" width="7.85546875" style="27" customWidth="1"/>
    <col min="17" max="17" width="9" style="27" customWidth="1"/>
    <col min="18" max="16384" width="9.140625" style="27"/>
  </cols>
  <sheetData>
    <row r="1" spans="1:16" s="36" customFormat="1" ht="18" x14ac:dyDescent="0.35">
      <c r="B1" s="38"/>
      <c r="C1" s="38"/>
      <c r="D1" s="44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s="36" customFormat="1" x14ac:dyDescent="0.3">
      <c r="B2" s="39" t="s">
        <v>113</v>
      </c>
      <c r="C2" s="38"/>
      <c r="D2" s="44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s="36" customFormat="1" x14ac:dyDescent="0.3">
      <c r="B3" s="39" t="s">
        <v>114</v>
      </c>
      <c r="C3" s="38"/>
      <c r="D3" s="44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s="36" customFormat="1" x14ac:dyDescent="0.3">
      <c r="B4" s="39" t="s">
        <v>293</v>
      </c>
      <c r="C4" s="38"/>
      <c r="D4" s="44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18" x14ac:dyDescent="0.3">
      <c r="B5" s="28"/>
      <c r="C5" s="28"/>
      <c r="D5" s="45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46.5" customHeight="1" x14ac:dyDescent="0.25">
      <c r="B6" s="113" t="s">
        <v>0</v>
      </c>
      <c r="C6" s="113" t="s">
        <v>1</v>
      </c>
      <c r="D6" s="116" t="s">
        <v>2</v>
      </c>
      <c r="E6" s="113" t="s">
        <v>3</v>
      </c>
      <c r="F6" s="113"/>
      <c r="G6" s="113"/>
      <c r="H6" s="113" t="s">
        <v>4</v>
      </c>
      <c r="I6" s="113" t="s">
        <v>5</v>
      </c>
      <c r="J6" s="113"/>
      <c r="K6" s="113"/>
      <c r="L6" s="113"/>
      <c r="M6" s="113" t="s">
        <v>6</v>
      </c>
      <c r="N6" s="113"/>
      <c r="O6" s="113"/>
      <c r="P6" s="113"/>
    </row>
    <row r="7" spans="1:16" ht="27.75" customHeight="1" x14ac:dyDescent="0.25">
      <c r="B7" s="113"/>
      <c r="C7" s="113"/>
      <c r="D7" s="116"/>
      <c r="E7" s="67" t="s">
        <v>7</v>
      </c>
      <c r="F7" s="67" t="s">
        <v>8</v>
      </c>
      <c r="G7" s="67" t="s">
        <v>9</v>
      </c>
      <c r="H7" s="113"/>
      <c r="I7" s="67" t="s">
        <v>115</v>
      </c>
      <c r="J7" s="67" t="s">
        <v>10</v>
      </c>
      <c r="K7" s="67" t="s">
        <v>11</v>
      </c>
      <c r="L7" s="67" t="s">
        <v>12</v>
      </c>
      <c r="M7" s="67" t="s">
        <v>13</v>
      </c>
      <c r="N7" s="67" t="s">
        <v>14</v>
      </c>
      <c r="O7" s="67" t="s">
        <v>15</v>
      </c>
      <c r="P7" s="67" t="s">
        <v>16</v>
      </c>
    </row>
    <row r="8" spans="1:16" x14ac:dyDescent="0.25">
      <c r="B8" s="113" t="s">
        <v>17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</row>
    <row r="9" spans="1:16" ht="36.75" customHeight="1" x14ac:dyDescent="0.25">
      <c r="A9" s="27">
        <v>1</v>
      </c>
      <c r="B9" s="67" t="s">
        <v>61</v>
      </c>
      <c r="C9" s="37" t="s">
        <v>29</v>
      </c>
      <c r="D9" s="68">
        <v>200</v>
      </c>
      <c r="E9" s="30">
        <v>10.6</v>
      </c>
      <c r="F9" s="30">
        <v>11.6</v>
      </c>
      <c r="G9" s="30">
        <v>38.200000000000003</v>
      </c>
      <c r="H9" s="30">
        <v>299.60000000000002</v>
      </c>
      <c r="I9" s="30">
        <v>0.06</v>
      </c>
      <c r="J9" s="30">
        <v>0.06</v>
      </c>
      <c r="K9" s="30">
        <v>0.06</v>
      </c>
      <c r="L9" s="30">
        <v>0.94</v>
      </c>
      <c r="M9" s="30">
        <v>168</v>
      </c>
      <c r="N9" s="30">
        <v>133.4</v>
      </c>
      <c r="O9" s="30">
        <v>14.6</v>
      </c>
      <c r="P9" s="30">
        <v>1</v>
      </c>
    </row>
    <row r="10" spans="1:16" ht="20.100000000000001" customHeight="1" x14ac:dyDescent="0.25">
      <c r="A10" s="27">
        <v>1</v>
      </c>
      <c r="B10" s="90"/>
      <c r="C10" s="37" t="s">
        <v>163</v>
      </c>
      <c r="D10" s="68">
        <v>100</v>
      </c>
      <c r="E10" s="30">
        <v>5.8</v>
      </c>
      <c r="F10" s="30">
        <v>5</v>
      </c>
      <c r="G10" s="30">
        <v>8</v>
      </c>
      <c r="H10" s="30">
        <v>100.2</v>
      </c>
      <c r="I10" s="30">
        <v>0.1</v>
      </c>
      <c r="J10" s="30">
        <v>1.4</v>
      </c>
      <c r="K10" s="30">
        <v>0.4</v>
      </c>
      <c r="L10" s="30">
        <v>0.1</v>
      </c>
      <c r="M10" s="30">
        <v>240</v>
      </c>
      <c r="N10" s="30">
        <v>165</v>
      </c>
      <c r="O10" s="30">
        <v>28</v>
      </c>
      <c r="P10" s="30">
        <v>0.2</v>
      </c>
    </row>
    <row r="11" spans="1:16" ht="20.100000000000001" customHeight="1" x14ac:dyDescent="0.25">
      <c r="A11" s="27">
        <v>1</v>
      </c>
      <c r="B11" s="62" t="s">
        <v>182</v>
      </c>
      <c r="C11" s="37" t="s">
        <v>26</v>
      </c>
      <c r="D11" s="68" t="s">
        <v>132</v>
      </c>
      <c r="E11" s="30">
        <v>0.08</v>
      </c>
      <c r="F11" s="30">
        <v>0.02</v>
      </c>
      <c r="G11" s="30">
        <v>15</v>
      </c>
      <c r="H11" s="30">
        <v>60.5</v>
      </c>
      <c r="I11" s="30">
        <v>0</v>
      </c>
      <c r="J11" s="30">
        <v>0.04</v>
      </c>
      <c r="K11" s="30">
        <v>0</v>
      </c>
      <c r="L11" s="30">
        <v>0</v>
      </c>
      <c r="M11" s="30">
        <v>11.1</v>
      </c>
      <c r="N11" s="30">
        <v>2.8</v>
      </c>
      <c r="O11" s="30">
        <v>1.4</v>
      </c>
      <c r="P11" s="30">
        <v>0.28000000000000003</v>
      </c>
    </row>
    <row r="12" spans="1:16" ht="16.899999999999999" customHeight="1" x14ac:dyDescent="0.25">
      <c r="A12" s="27">
        <v>1</v>
      </c>
      <c r="B12" s="67"/>
      <c r="C12" s="37" t="s">
        <v>197</v>
      </c>
      <c r="D12" s="68">
        <v>60</v>
      </c>
      <c r="E12" s="30">
        <v>3.3</v>
      </c>
      <c r="F12" s="30">
        <v>3.9</v>
      </c>
      <c r="G12" s="30">
        <v>20.94</v>
      </c>
      <c r="H12" s="30">
        <v>132.06</v>
      </c>
      <c r="I12" s="30">
        <v>2.4E-2</v>
      </c>
      <c r="J12" s="30">
        <v>5.3999999999999992E-2</v>
      </c>
      <c r="K12" s="30">
        <v>0.06</v>
      </c>
      <c r="L12" s="30">
        <v>2.52</v>
      </c>
      <c r="M12" s="30">
        <v>18.420000000000002</v>
      </c>
      <c r="N12" s="30">
        <v>34.26</v>
      </c>
      <c r="O12" s="30">
        <v>3.84</v>
      </c>
      <c r="P12" s="30">
        <v>0.42</v>
      </c>
    </row>
    <row r="13" spans="1:16" ht="20.100000000000001" customHeight="1" x14ac:dyDescent="0.25">
      <c r="A13" s="27">
        <v>1</v>
      </c>
      <c r="B13" s="67"/>
      <c r="C13" s="67" t="s">
        <v>18</v>
      </c>
      <c r="D13" s="68"/>
      <c r="E13" s="67">
        <v>19.779999999999998</v>
      </c>
      <c r="F13" s="67">
        <v>20.52</v>
      </c>
      <c r="G13" s="67">
        <v>82.14</v>
      </c>
      <c r="H13" s="67">
        <v>592.36</v>
      </c>
      <c r="I13" s="67">
        <v>0.184</v>
      </c>
      <c r="J13" s="67">
        <v>1.554</v>
      </c>
      <c r="K13" s="67">
        <v>0.52</v>
      </c>
      <c r="L13" s="67">
        <v>3.56</v>
      </c>
      <c r="M13" s="67">
        <v>437.52000000000004</v>
      </c>
      <c r="N13" s="67">
        <v>335.46</v>
      </c>
      <c r="O13" s="67">
        <v>47.84</v>
      </c>
      <c r="P13" s="67">
        <v>1.9</v>
      </c>
    </row>
    <row r="14" spans="1:16" ht="15.95" customHeight="1" x14ac:dyDescent="0.25">
      <c r="A14" s="27">
        <v>1</v>
      </c>
      <c r="B14" s="113" t="s">
        <v>19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</row>
    <row r="15" spans="1:16" ht="20.100000000000001" customHeight="1" x14ac:dyDescent="0.25">
      <c r="B15" s="62" t="s">
        <v>206</v>
      </c>
      <c r="C15" s="37" t="s">
        <v>129</v>
      </c>
      <c r="D15" s="68">
        <v>100</v>
      </c>
      <c r="E15" s="30">
        <v>2.29</v>
      </c>
      <c r="F15" s="30">
        <v>1.22</v>
      </c>
      <c r="G15" s="30">
        <v>14.34</v>
      </c>
      <c r="H15" s="30">
        <v>67</v>
      </c>
      <c r="I15" s="30">
        <v>0</v>
      </c>
      <c r="J15" s="30">
        <v>1.8</v>
      </c>
      <c r="K15" s="30">
        <v>0</v>
      </c>
      <c r="L15" s="30">
        <v>0.1</v>
      </c>
      <c r="M15" s="30">
        <v>3</v>
      </c>
      <c r="N15" s="30">
        <v>46</v>
      </c>
      <c r="O15" s="30">
        <v>13</v>
      </c>
      <c r="P15" s="30">
        <v>0.3</v>
      </c>
    </row>
    <row r="16" spans="1:16" ht="20.100000000000001" customHeight="1" x14ac:dyDescent="0.25">
      <c r="A16" s="27">
        <v>1</v>
      </c>
      <c r="B16" s="62" t="s">
        <v>183</v>
      </c>
      <c r="C16" s="37" t="s">
        <v>135</v>
      </c>
      <c r="D16" s="68">
        <v>250</v>
      </c>
      <c r="E16" s="30">
        <v>2</v>
      </c>
      <c r="F16" s="30">
        <v>2.75</v>
      </c>
      <c r="G16" s="30">
        <v>12</v>
      </c>
      <c r="H16" s="30">
        <v>85.75</v>
      </c>
      <c r="I16" s="30">
        <v>0</v>
      </c>
      <c r="J16" s="30">
        <v>0</v>
      </c>
      <c r="K16" s="30">
        <v>8.25</v>
      </c>
      <c r="L16" s="30">
        <v>1.25</v>
      </c>
      <c r="M16" s="30">
        <v>26.75</v>
      </c>
      <c r="N16" s="30">
        <v>22.75</v>
      </c>
      <c r="O16" s="30">
        <v>56</v>
      </c>
      <c r="P16" s="30">
        <v>1</v>
      </c>
    </row>
    <row r="17" spans="1:16" ht="20.100000000000001" customHeight="1" x14ac:dyDescent="0.25">
      <c r="A17" s="27">
        <v>1</v>
      </c>
      <c r="B17" s="62" t="s">
        <v>184</v>
      </c>
      <c r="C17" s="37" t="s">
        <v>139</v>
      </c>
      <c r="D17" s="68" t="s">
        <v>295</v>
      </c>
      <c r="E17" s="30">
        <v>15</v>
      </c>
      <c r="F17" s="30">
        <v>23</v>
      </c>
      <c r="G17" s="30">
        <v>4.0999999999999996</v>
      </c>
      <c r="H17" s="30">
        <v>283.39999999999998</v>
      </c>
      <c r="I17" s="30">
        <v>0</v>
      </c>
      <c r="J17" s="30">
        <v>0.1</v>
      </c>
      <c r="K17" s="30">
        <v>2.1</v>
      </c>
      <c r="L17" s="30">
        <v>5.4</v>
      </c>
      <c r="M17" s="30">
        <v>37.5</v>
      </c>
      <c r="N17" s="30">
        <v>35.299999999999997</v>
      </c>
      <c r="O17" s="30">
        <v>232</v>
      </c>
      <c r="P17" s="30">
        <v>3.5</v>
      </c>
    </row>
    <row r="18" spans="1:16" ht="20.100000000000001" customHeight="1" x14ac:dyDescent="0.25">
      <c r="B18" s="62" t="s">
        <v>185</v>
      </c>
      <c r="C18" s="37" t="s">
        <v>164</v>
      </c>
      <c r="D18" s="68">
        <v>180</v>
      </c>
      <c r="E18" s="30">
        <v>5.3460000000000001</v>
      </c>
      <c r="F18" s="30">
        <v>4.8600000000000003</v>
      </c>
      <c r="G18" s="30">
        <v>37.980000000000004</v>
      </c>
      <c r="H18" s="30">
        <v>216.95400000000001</v>
      </c>
      <c r="I18" s="30">
        <v>5.3999999999999992E-2</v>
      </c>
      <c r="J18" s="30">
        <v>0</v>
      </c>
      <c r="K18" s="30">
        <v>23.22</v>
      </c>
      <c r="L18" s="30">
        <v>0.70200000000000007</v>
      </c>
      <c r="M18" s="30">
        <v>23.814</v>
      </c>
      <c r="N18" s="30">
        <v>185.68799999999999</v>
      </c>
      <c r="O18" s="30">
        <v>22.77</v>
      </c>
      <c r="P18" s="30">
        <v>1.0619999999999998</v>
      </c>
    </row>
    <row r="19" spans="1:16" ht="20.100000000000001" customHeight="1" x14ac:dyDescent="0.25">
      <c r="A19" s="27">
        <v>1</v>
      </c>
      <c r="B19" s="62" t="s">
        <v>207</v>
      </c>
      <c r="C19" s="37" t="s">
        <v>59</v>
      </c>
      <c r="D19" s="68">
        <v>200</v>
      </c>
      <c r="E19" s="30">
        <v>0.28000000000000003</v>
      </c>
      <c r="F19" s="30">
        <v>0.1</v>
      </c>
      <c r="G19" s="30">
        <v>28.88</v>
      </c>
      <c r="H19" s="30">
        <v>117.54</v>
      </c>
      <c r="I19" s="30">
        <v>0</v>
      </c>
      <c r="J19" s="30">
        <v>19.3</v>
      </c>
      <c r="K19" s="30">
        <v>0</v>
      </c>
      <c r="L19" s="30">
        <v>0.16</v>
      </c>
      <c r="M19" s="30">
        <v>13.66</v>
      </c>
      <c r="N19" s="30">
        <v>7.38</v>
      </c>
      <c r="O19" s="30">
        <v>5.78</v>
      </c>
      <c r="P19" s="30">
        <v>0.46800000000000003</v>
      </c>
    </row>
    <row r="20" spans="1:16" ht="20.100000000000001" customHeight="1" x14ac:dyDescent="0.25">
      <c r="A20" s="27">
        <v>1</v>
      </c>
      <c r="B20" s="62" t="s">
        <v>208</v>
      </c>
      <c r="C20" s="37" t="s">
        <v>20</v>
      </c>
      <c r="D20" s="68">
        <v>40</v>
      </c>
      <c r="E20" s="30">
        <v>3.0680000000000001</v>
      </c>
      <c r="F20" s="30">
        <v>0.26800000000000002</v>
      </c>
      <c r="G20" s="30">
        <v>19.731999999999999</v>
      </c>
      <c r="H20" s="30">
        <v>94</v>
      </c>
      <c r="I20" s="30">
        <v>0</v>
      </c>
      <c r="J20" s="30">
        <v>0</v>
      </c>
      <c r="K20" s="30">
        <v>0</v>
      </c>
      <c r="L20" s="30">
        <v>0.4</v>
      </c>
      <c r="M20" s="30">
        <v>8</v>
      </c>
      <c r="N20" s="30">
        <v>26</v>
      </c>
      <c r="O20" s="30">
        <v>5.6</v>
      </c>
      <c r="P20" s="30">
        <v>0.4</v>
      </c>
    </row>
    <row r="21" spans="1:16" ht="20.100000000000001" customHeight="1" x14ac:dyDescent="0.25">
      <c r="A21" s="27">
        <v>1</v>
      </c>
      <c r="B21" s="62" t="s">
        <v>205</v>
      </c>
      <c r="C21" s="37" t="s">
        <v>21</v>
      </c>
      <c r="D21" s="68">
        <v>50</v>
      </c>
      <c r="E21" s="30">
        <v>3.25</v>
      </c>
      <c r="F21" s="30">
        <v>0.625</v>
      </c>
      <c r="G21" s="30">
        <v>19.75</v>
      </c>
      <c r="H21" s="30">
        <v>99</v>
      </c>
      <c r="I21" s="30">
        <v>0.125</v>
      </c>
      <c r="J21" s="30">
        <v>0</v>
      </c>
      <c r="K21" s="30">
        <v>0</v>
      </c>
      <c r="L21" s="30">
        <v>0.75</v>
      </c>
      <c r="M21" s="30">
        <v>14.5</v>
      </c>
      <c r="N21" s="30">
        <v>75</v>
      </c>
      <c r="O21" s="30">
        <v>23.5</v>
      </c>
      <c r="P21" s="30">
        <v>2</v>
      </c>
    </row>
    <row r="22" spans="1:16" ht="20.100000000000001" customHeight="1" x14ac:dyDescent="0.25">
      <c r="A22" s="27">
        <v>1</v>
      </c>
      <c r="B22" s="67"/>
      <c r="C22" s="67" t="s">
        <v>18</v>
      </c>
      <c r="D22" s="68"/>
      <c r="E22" s="67">
        <v>31.234000000000002</v>
      </c>
      <c r="F22" s="67">
        <v>32.823</v>
      </c>
      <c r="G22" s="67">
        <v>136.78199999999998</v>
      </c>
      <c r="H22" s="67">
        <v>963.64400000000001</v>
      </c>
      <c r="I22" s="67">
        <v>0.17899999999999999</v>
      </c>
      <c r="J22" s="67">
        <v>21.2</v>
      </c>
      <c r="K22" s="67">
        <v>33.57</v>
      </c>
      <c r="L22" s="67">
        <v>8.7620000000000005</v>
      </c>
      <c r="M22" s="67">
        <v>127.22399999999999</v>
      </c>
      <c r="N22" s="67">
        <v>398.11799999999999</v>
      </c>
      <c r="O22" s="67">
        <v>358.65</v>
      </c>
      <c r="P22" s="67">
        <v>8.73</v>
      </c>
    </row>
    <row r="23" spans="1:16" ht="20.100000000000001" customHeight="1" x14ac:dyDescent="0.25">
      <c r="A23" s="27">
        <v>1</v>
      </c>
      <c r="B23" s="113" t="s">
        <v>22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</row>
    <row r="24" spans="1:16" ht="36" customHeight="1" x14ac:dyDescent="0.25">
      <c r="A24" s="27">
        <v>1</v>
      </c>
      <c r="B24" s="67" t="s">
        <v>186</v>
      </c>
      <c r="C24" s="37" t="s">
        <v>52</v>
      </c>
      <c r="D24" s="68">
        <v>200</v>
      </c>
      <c r="E24" s="30">
        <v>12.45</v>
      </c>
      <c r="F24" s="30">
        <v>15.45</v>
      </c>
      <c r="G24" s="30">
        <v>4.8</v>
      </c>
      <c r="H24" s="30">
        <v>163.95</v>
      </c>
      <c r="I24" s="30">
        <v>0.12</v>
      </c>
      <c r="J24" s="30">
        <v>0.6</v>
      </c>
      <c r="K24" s="30">
        <v>0.39</v>
      </c>
      <c r="L24" s="30">
        <v>0.75</v>
      </c>
      <c r="M24" s="30">
        <v>216</v>
      </c>
      <c r="N24" s="30">
        <v>403.5</v>
      </c>
      <c r="O24" s="30">
        <v>33</v>
      </c>
      <c r="P24" s="30">
        <v>4.2</v>
      </c>
    </row>
    <row r="25" spans="1:16" ht="16.899999999999999" customHeight="1" x14ac:dyDescent="0.25">
      <c r="B25" s="67" t="s">
        <v>204</v>
      </c>
      <c r="C25" s="37" t="s">
        <v>20</v>
      </c>
      <c r="D25" s="63">
        <v>30</v>
      </c>
      <c r="E25" s="30">
        <v>2.3010000000000002</v>
      </c>
      <c r="F25" s="30">
        <v>0.20100000000000001</v>
      </c>
      <c r="G25" s="30">
        <v>14.798999999999999</v>
      </c>
      <c r="H25" s="30">
        <v>70.5</v>
      </c>
      <c r="I25" s="30">
        <v>0</v>
      </c>
      <c r="J25" s="30">
        <v>0</v>
      </c>
      <c r="K25" s="30">
        <v>0</v>
      </c>
      <c r="L25" s="30">
        <v>0.3</v>
      </c>
      <c r="M25" s="30">
        <v>6</v>
      </c>
      <c r="N25" s="30">
        <v>19.5</v>
      </c>
      <c r="O25" s="30">
        <v>4.2</v>
      </c>
      <c r="P25" s="30">
        <v>0.3</v>
      </c>
    </row>
    <row r="26" spans="1:16" ht="20.100000000000001" customHeight="1" x14ac:dyDescent="0.25">
      <c r="A26" s="27">
        <v>1</v>
      </c>
      <c r="B26" s="67" t="s">
        <v>209</v>
      </c>
      <c r="C26" s="37" t="s">
        <v>60</v>
      </c>
      <c r="D26" s="68">
        <v>200</v>
      </c>
      <c r="E26" s="30">
        <v>0.66</v>
      </c>
      <c r="F26" s="30">
        <v>0.1</v>
      </c>
      <c r="G26" s="30">
        <v>28.02</v>
      </c>
      <c r="H26" s="30">
        <v>109.48</v>
      </c>
      <c r="I26" s="30">
        <v>0.02</v>
      </c>
      <c r="J26" s="30">
        <v>0.9</v>
      </c>
      <c r="K26" s="30">
        <v>0</v>
      </c>
      <c r="L26" s="30">
        <v>0.08</v>
      </c>
      <c r="M26" s="30">
        <v>14.18</v>
      </c>
      <c r="N26" s="30">
        <v>4.4000000000000004</v>
      </c>
      <c r="O26" s="30">
        <v>5.14</v>
      </c>
      <c r="P26" s="30">
        <v>0.96</v>
      </c>
    </row>
    <row r="27" spans="1:16" ht="20.100000000000001" customHeight="1" x14ac:dyDescent="0.25">
      <c r="A27" s="27">
        <v>1</v>
      </c>
      <c r="B27" s="67"/>
      <c r="C27" s="67" t="s">
        <v>18</v>
      </c>
      <c r="D27" s="68"/>
      <c r="E27" s="67">
        <v>15.411</v>
      </c>
      <c r="F27" s="67">
        <v>15.750999999999999</v>
      </c>
      <c r="G27" s="67">
        <v>47.619</v>
      </c>
      <c r="H27" s="67">
        <v>343.93</v>
      </c>
      <c r="I27" s="67">
        <v>0.13999999999999999</v>
      </c>
      <c r="J27" s="67">
        <v>1.5</v>
      </c>
      <c r="K27" s="67">
        <v>0.39</v>
      </c>
      <c r="L27" s="67">
        <v>1.1300000000000001</v>
      </c>
      <c r="M27" s="67">
        <v>236.18</v>
      </c>
      <c r="N27" s="67">
        <v>427.4</v>
      </c>
      <c r="O27" s="67">
        <v>42.34</v>
      </c>
      <c r="P27" s="67">
        <v>5.46</v>
      </c>
    </row>
    <row r="28" spans="1:16" ht="20.100000000000001" customHeight="1" x14ac:dyDescent="0.25">
      <c r="A28" s="27">
        <v>1</v>
      </c>
      <c r="B28" s="67"/>
      <c r="C28" s="67" t="s">
        <v>23</v>
      </c>
      <c r="D28" s="68"/>
      <c r="E28" s="67">
        <v>66.424999999999997</v>
      </c>
      <c r="F28" s="67">
        <v>69.094000000000008</v>
      </c>
      <c r="G28" s="67">
        <v>266.54099999999994</v>
      </c>
      <c r="H28" s="67">
        <v>1899.934</v>
      </c>
      <c r="I28" s="67">
        <v>0.503</v>
      </c>
      <c r="J28" s="67">
        <v>24.253999999999998</v>
      </c>
      <c r="K28" s="67">
        <v>34.480000000000004</v>
      </c>
      <c r="L28" s="67">
        <v>13.452000000000002</v>
      </c>
      <c r="M28" s="67">
        <v>800.92399999999998</v>
      </c>
      <c r="N28" s="67">
        <v>1160.9780000000001</v>
      </c>
      <c r="O28" s="67">
        <v>448.83000000000004</v>
      </c>
      <c r="P28" s="67">
        <v>16.09</v>
      </c>
    </row>
    <row r="29" spans="1:16" s="36" customFormat="1" ht="15" customHeight="1" x14ac:dyDescent="0.35">
      <c r="B29" s="41"/>
      <c r="C29" s="41"/>
      <c r="D29" s="46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6" s="36" customFormat="1" ht="20.100000000000001" customHeight="1" x14ac:dyDescent="0.3">
      <c r="B30" s="39" t="s">
        <v>116</v>
      </c>
      <c r="C30" s="38"/>
      <c r="D30" s="46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6" s="36" customFormat="1" ht="20.100000000000001" customHeight="1" x14ac:dyDescent="0.3">
      <c r="B31" s="39" t="s">
        <v>114</v>
      </c>
      <c r="C31" s="38"/>
      <c r="D31" s="46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s="36" customFormat="1" ht="20.100000000000001" customHeight="1" x14ac:dyDescent="0.3">
      <c r="B32" s="39" t="s">
        <v>294</v>
      </c>
      <c r="C32" s="38"/>
      <c r="D32" s="46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s="36" customFormat="1" ht="11.25" customHeight="1" x14ac:dyDescent="0.35">
      <c r="B33" s="41"/>
      <c r="C33" s="41"/>
      <c r="D33" s="46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s="36" customFormat="1" ht="41.25" customHeight="1" x14ac:dyDescent="0.3">
      <c r="B34" s="114" t="s">
        <v>0</v>
      </c>
      <c r="C34" s="114" t="s">
        <v>1</v>
      </c>
      <c r="D34" s="115" t="s">
        <v>2</v>
      </c>
      <c r="E34" s="113" t="s">
        <v>3</v>
      </c>
      <c r="F34" s="113"/>
      <c r="G34" s="113"/>
      <c r="H34" s="113" t="s">
        <v>4</v>
      </c>
      <c r="I34" s="113" t="s">
        <v>5</v>
      </c>
      <c r="J34" s="113"/>
      <c r="K34" s="113"/>
      <c r="L34" s="113"/>
      <c r="M34" s="113" t="s">
        <v>6</v>
      </c>
      <c r="N34" s="113"/>
      <c r="O34" s="113"/>
      <c r="P34" s="113"/>
    </row>
    <row r="35" spans="1:16" s="36" customFormat="1" ht="34.15" customHeight="1" x14ac:dyDescent="0.3">
      <c r="B35" s="114"/>
      <c r="C35" s="114"/>
      <c r="D35" s="115"/>
      <c r="E35" s="67" t="s">
        <v>7</v>
      </c>
      <c r="F35" s="67" t="s">
        <v>8</v>
      </c>
      <c r="G35" s="67" t="s">
        <v>9</v>
      </c>
      <c r="H35" s="113"/>
      <c r="I35" s="67" t="s">
        <v>115</v>
      </c>
      <c r="J35" s="67" t="s">
        <v>10</v>
      </c>
      <c r="K35" s="67" t="s">
        <v>11</v>
      </c>
      <c r="L35" s="67" t="s">
        <v>12</v>
      </c>
      <c r="M35" s="67" t="s">
        <v>13</v>
      </c>
      <c r="N35" s="67" t="s">
        <v>14</v>
      </c>
      <c r="O35" s="67" t="s">
        <v>15</v>
      </c>
      <c r="P35" s="67" t="s">
        <v>16</v>
      </c>
    </row>
    <row r="36" spans="1:16" ht="16.149999999999999" customHeight="1" x14ac:dyDescent="0.25">
      <c r="A36" s="27">
        <v>2</v>
      </c>
      <c r="B36" s="113" t="s">
        <v>17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</row>
    <row r="37" spans="1:16" ht="32.450000000000003" customHeight="1" x14ac:dyDescent="0.25">
      <c r="A37" s="27">
        <v>2</v>
      </c>
      <c r="B37" s="62" t="s">
        <v>261</v>
      </c>
      <c r="C37" s="37" t="s">
        <v>262</v>
      </c>
      <c r="D37" s="75">
        <v>100</v>
      </c>
      <c r="E37" s="30">
        <v>12.37</v>
      </c>
      <c r="F37" s="30">
        <v>16.3</v>
      </c>
      <c r="G37" s="30">
        <v>3.04</v>
      </c>
      <c r="H37" s="30">
        <v>218.2</v>
      </c>
      <c r="I37" s="30">
        <v>8.1000000000000003E-2</v>
      </c>
      <c r="J37" s="30">
        <v>0.1</v>
      </c>
      <c r="K37" s="30">
        <v>1.43</v>
      </c>
      <c r="L37" s="30">
        <v>2.74</v>
      </c>
      <c r="M37" s="30">
        <v>47.49</v>
      </c>
      <c r="N37" s="30">
        <v>28.73</v>
      </c>
      <c r="O37" s="30">
        <v>13.07</v>
      </c>
      <c r="P37" s="30">
        <v>1.75</v>
      </c>
    </row>
    <row r="38" spans="1:16" ht="24.6" customHeight="1" x14ac:dyDescent="0.25">
      <c r="B38" s="62" t="s">
        <v>229</v>
      </c>
      <c r="C38" s="37" t="s">
        <v>263</v>
      </c>
      <c r="D38" s="68">
        <v>100</v>
      </c>
      <c r="E38" s="30">
        <v>0.8</v>
      </c>
      <c r="F38" s="30">
        <v>0.1</v>
      </c>
      <c r="G38" s="30">
        <v>2.5</v>
      </c>
      <c r="H38" s="30">
        <v>14.1</v>
      </c>
      <c r="I38" s="30">
        <v>0</v>
      </c>
      <c r="J38" s="30">
        <v>10</v>
      </c>
      <c r="K38" s="30">
        <v>0</v>
      </c>
      <c r="L38" s="30">
        <v>0</v>
      </c>
      <c r="M38" s="30">
        <v>23.3</v>
      </c>
      <c r="N38" s="30">
        <v>41.6</v>
      </c>
      <c r="O38" s="30">
        <v>14</v>
      </c>
      <c r="P38" s="30">
        <v>0.6</v>
      </c>
    </row>
    <row r="39" spans="1:16" s="70" customFormat="1" ht="24.6" customHeight="1" x14ac:dyDescent="0.25">
      <c r="B39" s="62" t="s">
        <v>217</v>
      </c>
      <c r="C39" s="74" t="s">
        <v>264</v>
      </c>
      <c r="D39" s="92">
        <v>100</v>
      </c>
      <c r="E39" s="30">
        <v>0.8</v>
      </c>
      <c r="F39" s="30">
        <v>0.1</v>
      </c>
      <c r="G39" s="30">
        <v>1.7</v>
      </c>
      <c r="H39" s="30">
        <v>10.9</v>
      </c>
      <c r="I39" s="30">
        <v>0.02</v>
      </c>
      <c r="J39" s="30">
        <v>5</v>
      </c>
      <c r="K39" s="30">
        <v>0</v>
      </c>
      <c r="L39" s="30">
        <v>0.1</v>
      </c>
      <c r="M39" s="30">
        <v>23</v>
      </c>
      <c r="N39" s="30">
        <v>24</v>
      </c>
      <c r="O39" s="30">
        <v>14</v>
      </c>
      <c r="P39" s="30">
        <v>0.6</v>
      </c>
    </row>
    <row r="40" spans="1:16" s="70" customFormat="1" ht="21" customHeight="1" x14ac:dyDescent="0.25">
      <c r="B40" s="62" t="s">
        <v>215</v>
      </c>
      <c r="C40" s="74" t="s">
        <v>193</v>
      </c>
      <c r="D40" s="92"/>
      <c r="E40" s="30">
        <v>0.8</v>
      </c>
      <c r="F40" s="30">
        <v>0.1</v>
      </c>
      <c r="G40" s="30">
        <v>2.1</v>
      </c>
      <c r="H40" s="30">
        <v>12.5</v>
      </c>
      <c r="I40" s="30">
        <v>0.01</v>
      </c>
      <c r="J40" s="30">
        <v>7.5</v>
      </c>
      <c r="K40" s="30">
        <v>0</v>
      </c>
      <c r="L40" s="30">
        <v>0.05</v>
      </c>
      <c r="M40" s="30">
        <v>23.15</v>
      </c>
      <c r="N40" s="30">
        <v>32.799999999999997</v>
      </c>
      <c r="O40" s="30">
        <v>14</v>
      </c>
      <c r="P40" s="30">
        <v>0.6</v>
      </c>
    </row>
    <row r="41" spans="1:16" s="70" customFormat="1" ht="19.899999999999999" customHeight="1" x14ac:dyDescent="0.25">
      <c r="B41" s="62" t="s">
        <v>248</v>
      </c>
      <c r="C41" s="74" t="s">
        <v>20</v>
      </c>
      <c r="D41" s="92">
        <v>30</v>
      </c>
      <c r="E41" s="30">
        <v>3.0666666666666664</v>
      </c>
      <c r="F41" s="30">
        <v>0.26666666666666672</v>
      </c>
      <c r="G41" s="30">
        <v>19.733333333333334</v>
      </c>
      <c r="H41" s="30">
        <v>93.6</v>
      </c>
      <c r="I41" s="30">
        <v>0</v>
      </c>
      <c r="J41" s="30">
        <v>0</v>
      </c>
      <c r="K41" s="30">
        <v>0</v>
      </c>
      <c r="L41" s="30">
        <v>0.4</v>
      </c>
      <c r="M41" s="30">
        <v>8</v>
      </c>
      <c r="N41" s="30">
        <v>26</v>
      </c>
      <c r="O41" s="30">
        <v>5.6000000000000014</v>
      </c>
      <c r="P41" s="30">
        <v>0.4</v>
      </c>
    </row>
    <row r="42" spans="1:16" ht="32.450000000000003" customHeight="1" x14ac:dyDescent="0.25">
      <c r="A42" s="27">
        <v>2</v>
      </c>
      <c r="B42" s="62"/>
      <c r="C42" s="37" t="s">
        <v>265</v>
      </c>
      <c r="D42" s="68">
        <v>65</v>
      </c>
      <c r="E42" s="30">
        <v>2.8</v>
      </c>
      <c r="F42" s="30">
        <v>3.29</v>
      </c>
      <c r="G42" s="30">
        <v>19.46</v>
      </c>
      <c r="H42" s="30">
        <v>118.65</v>
      </c>
      <c r="I42" s="30">
        <v>4.2000000000000003E-2</v>
      </c>
      <c r="J42" s="30">
        <v>0</v>
      </c>
      <c r="K42" s="30">
        <v>7.000000000000001E-3</v>
      </c>
      <c r="L42" s="30">
        <v>1.4</v>
      </c>
      <c r="M42" s="30">
        <v>11.2</v>
      </c>
      <c r="N42" s="30">
        <v>30.8</v>
      </c>
      <c r="O42" s="30">
        <v>4.2</v>
      </c>
      <c r="P42" s="30">
        <v>0.42</v>
      </c>
    </row>
    <row r="43" spans="1:16" ht="20.100000000000001" customHeight="1" x14ac:dyDescent="0.25">
      <c r="A43" s="27">
        <v>2</v>
      </c>
      <c r="B43" s="62" t="s">
        <v>194</v>
      </c>
      <c r="C43" s="37" t="s">
        <v>166</v>
      </c>
      <c r="D43" s="68" t="s">
        <v>131</v>
      </c>
      <c r="E43" s="30">
        <v>0.14000000000000001</v>
      </c>
      <c r="F43" s="30">
        <v>0.02</v>
      </c>
      <c r="G43" s="30">
        <v>15.2</v>
      </c>
      <c r="H43" s="30">
        <v>61.54</v>
      </c>
      <c r="I43" s="30">
        <v>0</v>
      </c>
      <c r="J43" s="30">
        <v>2.84</v>
      </c>
      <c r="K43" s="30">
        <v>0</v>
      </c>
      <c r="L43" s="30">
        <v>0.02</v>
      </c>
      <c r="M43" s="30">
        <v>14.2</v>
      </c>
      <c r="N43" s="30">
        <v>4.4000000000000004</v>
      </c>
      <c r="O43" s="30">
        <v>2.4</v>
      </c>
      <c r="P43" s="30">
        <v>0.36</v>
      </c>
    </row>
    <row r="44" spans="1:16" ht="15.6" customHeight="1" x14ac:dyDescent="0.25">
      <c r="A44" s="27">
        <v>2</v>
      </c>
      <c r="B44" s="67"/>
      <c r="C44" s="67" t="s">
        <v>18</v>
      </c>
      <c r="D44" s="68"/>
      <c r="E44" s="67">
        <v>19.176666666666666</v>
      </c>
      <c r="F44" s="98">
        <v>19.976666666666667</v>
      </c>
      <c r="G44" s="98">
        <v>59.533333333333339</v>
      </c>
      <c r="H44" s="98">
        <v>504.49</v>
      </c>
      <c r="I44" s="98">
        <v>0.13300000000000001</v>
      </c>
      <c r="J44" s="98">
        <v>10.44</v>
      </c>
      <c r="K44" s="98">
        <v>1.4369999999999998</v>
      </c>
      <c r="L44" s="98">
        <v>4.6100000000000003</v>
      </c>
      <c r="M44" s="98">
        <v>104.03999999999999</v>
      </c>
      <c r="N44" s="98">
        <v>122.73</v>
      </c>
      <c r="O44" s="98">
        <v>39.269999999999996</v>
      </c>
      <c r="P44" s="98">
        <v>3.53</v>
      </c>
    </row>
    <row r="45" spans="1:16" ht="19.149999999999999" customHeight="1" x14ac:dyDescent="0.25">
      <c r="A45" s="27">
        <v>2</v>
      </c>
      <c r="B45" s="113" t="s">
        <v>19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</row>
    <row r="46" spans="1:16" ht="21.75" customHeight="1" x14ac:dyDescent="0.25">
      <c r="A46" s="27">
        <v>2</v>
      </c>
      <c r="B46" s="67" t="s">
        <v>210</v>
      </c>
      <c r="C46" s="37" t="s">
        <v>249</v>
      </c>
      <c r="D46" s="68">
        <v>100</v>
      </c>
      <c r="E46" s="32">
        <v>1.1000000000000001</v>
      </c>
      <c r="F46" s="32">
        <v>0.2</v>
      </c>
      <c r="G46" s="32">
        <v>3.8</v>
      </c>
      <c r="H46" s="32">
        <v>21.4</v>
      </c>
      <c r="I46" s="32">
        <v>0.06</v>
      </c>
      <c r="J46" s="32">
        <v>25</v>
      </c>
      <c r="K46" s="32">
        <v>0</v>
      </c>
      <c r="L46" s="32">
        <v>0.7</v>
      </c>
      <c r="M46" s="32">
        <v>14</v>
      </c>
      <c r="N46" s="32">
        <v>26</v>
      </c>
      <c r="O46" s="32">
        <v>20</v>
      </c>
      <c r="P46" s="32">
        <v>0.9</v>
      </c>
    </row>
    <row r="47" spans="1:16" ht="20.25" customHeight="1" x14ac:dyDescent="0.25">
      <c r="B47" s="67" t="s">
        <v>211</v>
      </c>
      <c r="C47" s="37" t="s">
        <v>202</v>
      </c>
      <c r="D47" s="75">
        <v>100</v>
      </c>
      <c r="E47" s="32">
        <v>1.1000000000000001</v>
      </c>
      <c r="F47" s="32">
        <v>0.1</v>
      </c>
      <c r="G47" s="32">
        <v>3.5</v>
      </c>
      <c r="H47" s="32">
        <v>19.3</v>
      </c>
      <c r="I47" s="32">
        <v>0.01</v>
      </c>
      <c r="J47" s="32">
        <v>15</v>
      </c>
      <c r="K47" s="32">
        <v>0</v>
      </c>
      <c r="L47" s="32">
        <v>0.7</v>
      </c>
      <c r="M47" s="32">
        <v>10</v>
      </c>
      <c r="N47" s="32">
        <v>35</v>
      </c>
      <c r="O47" s="32">
        <v>15</v>
      </c>
      <c r="P47" s="32">
        <v>0.8</v>
      </c>
    </row>
    <row r="48" spans="1:16" ht="19.5" customHeight="1" x14ac:dyDescent="0.25">
      <c r="B48" s="67"/>
      <c r="C48" s="37" t="s">
        <v>193</v>
      </c>
      <c r="D48" s="75"/>
      <c r="E48" s="32">
        <v>1.1000000000000001</v>
      </c>
      <c r="F48" s="32">
        <v>0.15000000000000002</v>
      </c>
      <c r="G48" s="32">
        <v>3.65</v>
      </c>
      <c r="H48" s="32">
        <v>20.350000000000001</v>
      </c>
      <c r="I48" s="32">
        <v>3.4999999999999996E-2</v>
      </c>
      <c r="J48" s="32">
        <v>20</v>
      </c>
      <c r="K48" s="32">
        <v>0</v>
      </c>
      <c r="L48" s="32">
        <v>0.7</v>
      </c>
      <c r="M48" s="32">
        <v>12</v>
      </c>
      <c r="N48" s="32">
        <v>30.5</v>
      </c>
      <c r="O48" s="32">
        <v>17.5</v>
      </c>
      <c r="P48" s="32">
        <v>0.85000000000000009</v>
      </c>
    </row>
    <row r="49" spans="1:16" ht="21" customHeight="1" x14ac:dyDescent="0.25">
      <c r="B49" s="67" t="s">
        <v>212</v>
      </c>
      <c r="C49" s="37" t="s">
        <v>250</v>
      </c>
      <c r="D49" s="68">
        <v>250</v>
      </c>
      <c r="E49" s="32">
        <v>2.5</v>
      </c>
      <c r="F49" s="32">
        <v>7.6749999999999998</v>
      </c>
      <c r="G49" s="32">
        <v>20.425000000000001</v>
      </c>
      <c r="H49" s="32">
        <v>165.52500000000001</v>
      </c>
      <c r="I49" s="32">
        <v>0</v>
      </c>
      <c r="J49" s="32">
        <v>2.5000000000000001E-2</v>
      </c>
      <c r="K49" s="32">
        <v>8.5</v>
      </c>
      <c r="L49" s="32">
        <v>5.7750000000000004</v>
      </c>
      <c r="M49" s="32">
        <v>52.55</v>
      </c>
      <c r="N49" s="32">
        <v>26.074999999999999</v>
      </c>
      <c r="O49" s="32">
        <v>62.15</v>
      </c>
      <c r="P49" s="32">
        <v>0.77500000000000002</v>
      </c>
    </row>
    <row r="50" spans="1:16" ht="20.100000000000001" customHeight="1" x14ac:dyDescent="0.25">
      <c r="B50" s="67" t="s">
        <v>213</v>
      </c>
      <c r="C50" s="37" t="s">
        <v>167</v>
      </c>
      <c r="D50" s="68">
        <v>100</v>
      </c>
      <c r="E50" s="32">
        <v>9.3800000000000008</v>
      </c>
      <c r="F50" s="32">
        <v>16</v>
      </c>
      <c r="G50" s="32">
        <v>12.24</v>
      </c>
      <c r="H50" s="32">
        <v>190.2</v>
      </c>
      <c r="I50" s="32">
        <v>0.2</v>
      </c>
      <c r="J50" s="32">
        <v>0.06</v>
      </c>
      <c r="K50" s="32">
        <v>2.68</v>
      </c>
      <c r="L50" s="32">
        <v>3.34</v>
      </c>
      <c r="M50" s="32">
        <v>89.08</v>
      </c>
      <c r="N50" s="32">
        <v>22.66</v>
      </c>
      <c r="O50" s="32">
        <v>164.65</v>
      </c>
      <c r="P50" s="32">
        <v>1.47</v>
      </c>
    </row>
    <row r="51" spans="1:16" s="70" customFormat="1" ht="15" customHeight="1" x14ac:dyDescent="0.25">
      <c r="B51" s="96" t="s">
        <v>303</v>
      </c>
      <c r="C51" s="74" t="s">
        <v>304</v>
      </c>
      <c r="D51" s="97">
        <v>100</v>
      </c>
      <c r="E51" s="32">
        <v>19.399999999999999</v>
      </c>
      <c r="F51" s="32">
        <v>19</v>
      </c>
      <c r="G51" s="32">
        <v>5.0999999999999996</v>
      </c>
      <c r="H51" s="32">
        <v>284.5</v>
      </c>
      <c r="I51" s="32">
        <v>0</v>
      </c>
      <c r="J51" s="32">
        <v>0</v>
      </c>
      <c r="K51" s="32">
        <v>2</v>
      </c>
      <c r="L51" s="32">
        <v>2.4</v>
      </c>
      <c r="M51" s="32">
        <v>58.8</v>
      </c>
      <c r="N51" s="32">
        <v>33.200000000000003</v>
      </c>
      <c r="O51" s="32">
        <v>172</v>
      </c>
      <c r="P51" s="32">
        <v>2.2000000000000002</v>
      </c>
    </row>
    <row r="52" spans="1:16" s="70" customFormat="1" ht="15" customHeight="1" x14ac:dyDescent="0.25">
      <c r="B52" s="96"/>
      <c r="C52" s="74" t="s">
        <v>193</v>
      </c>
      <c r="D52" s="97"/>
      <c r="E52" s="32">
        <v>14.39</v>
      </c>
      <c r="F52" s="32">
        <v>17.5</v>
      </c>
      <c r="G52" s="32">
        <v>8.67</v>
      </c>
      <c r="H52" s="32">
        <v>237.35</v>
      </c>
      <c r="I52" s="32">
        <v>0.1</v>
      </c>
      <c r="J52" s="32">
        <v>0.03</v>
      </c>
      <c r="K52" s="32">
        <v>2.34</v>
      </c>
      <c r="L52" s="32">
        <v>2.87</v>
      </c>
      <c r="M52" s="32">
        <v>73.94</v>
      </c>
      <c r="N52" s="32">
        <v>27.93</v>
      </c>
      <c r="O52" s="32">
        <v>168.32499999999999</v>
      </c>
      <c r="P52" s="32">
        <v>1.835</v>
      </c>
    </row>
    <row r="53" spans="1:16" ht="39" customHeight="1" x14ac:dyDescent="0.25">
      <c r="A53" s="27">
        <v>2</v>
      </c>
      <c r="B53" s="67" t="s">
        <v>185</v>
      </c>
      <c r="C53" s="37" t="s">
        <v>251</v>
      </c>
      <c r="D53" s="68">
        <v>180</v>
      </c>
      <c r="E53" s="32">
        <v>7.9019999999999992</v>
      </c>
      <c r="F53" s="32">
        <v>6.516</v>
      </c>
      <c r="G53" s="32">
        <v>45.341999999999999</v>
      </c>
      <c r="H53" s="32">
        <v>271.62</v>
      </c>
      <c r="I53" s="32">
        <v>0.23400000000000001</v>
      </c>
      <c r="J53" s="32">
        <v>0</v>
      </c>
      <c r="K53" s="32">
        <v>23.22</v>
      </c>
      <c r="L53" s="32">
        <v>0.27</v>
      </c>
      <c r="M53" s="32">
        <v>20.664000000000001</v>
      </c>
      <c r="N53" s="32">
        <v>160.95600000000002</v>
      </c>
      <c r="O53" s="32">
        <v>56.663999999999994</v>
      </c>
      <c r="P53" s="32">
        <v>1.9080000000000001</v>
      </c>
    </row>
    <row r="54" spans="1:16" ht="20.100000000000001" customHeight="1" x14ac:dyDescent="0.25">
      <c r="A54" s="27">
        <v>2</v>
      </c>
      <c r="B54" s="67" t="s">
        <v>194</v>
      </c>
      <c r="C54" s="37" t="s">
        <v>51</v>
      </c>
      <c r="D54" s="68">
        <v>200</v>
      </c>
      <c r="E54" s="32">
        <v>0.16</v>
      </c>
      <c r="F54" s="32">
        <v>0.16</v>
      </c>
      <c r="G54" s="32">
        <v>19.88</v>
      </c>
      <c r="H54" s="32">
        <v>81.599999999999994</v>
      </c>
      <c r="I54" s="32">
        <v>0.02</v>
      </c>
      <c r="J54" s="32">
        <v>0.9</v>
      </c>
      <c r="K54" s="32">
        <v>0</v>
      </c>
      <c r="L54" s="32">
        <v>0.08</v>
      </c>
      <c r="M54" s="32">
        <v>13.94</v>
      </c>
      <c r="N54" s="32">
        <v>4.4000000000000004</v>
      </c>
      <c r="O54" s="32">
        <v>5.14</v>
      </c>
      <c r="P54" s="32">
        <v>0.93600000000000005</v>
      </c>
    </row>
    <row r="55" spans="1:16" ht="20.100000000000001" customHeight="1" x14ac:dyDescent="0.25">
      <c r="A55" s="27">
        <v>2</v>
      </c>
      <c r="B55" s="67" t="s">
        <v>204</v>
      </c>
      <c r="C55" s="37" t="s">
        <v>20</v>
      </c>
      <c r="D55" s="68">
        <v>40</v>
      </c>
      <c r="E55" s="32">
        <v>3.0666666666666664</v>
      </c>
      <c r="F55" s="32">
        <v>0.26666666666666672</v>
      </c>
      <c r="G55" s="32">
        <v>19.733333333333334</v>
      </c>
      <c r="H55" s="32">
        <v>94</v>
      </c>
      <c r="I55" s="32">
        <v>0</v>
      </c>
      <c r="J55" s="32">
        <v>0</v>
      </c>
      <c r="K55" s="32">
        <v>0</v>
      </c>
      <c r="L55" s="32">
        <v>0.4</v>
      </c>
      <c r="M55" s="32">
        <v>8</v>
      </c>
      <c r="N55" s="32">
        <v>26</v>
      </c>
      <c r="O55" s="32">
        <v>5.6000000000000014</v>
      </c>
      <c r="P55" s="32">
        <v>0.4</v>
      </c>
    </row>
    <row r="56" spans="1:16" ht="20.100000000000001" customHeight="1" x14ac:dyDescent="0.25">
      <c r="A56" s="27">
        <v>2</v>
      </c>
      <c r="B56" s="67" t="s">
        <v>205</v>
      </c>
      <c r="C56" s="37" t="s">
        <v>21</v>
      </c>
      <c r="D56" s="68">
        <v>50</v>
      </c>
      <c r="E56" s="32">
        <v>3.25</v>
      </c>
      <c r="F56" s="32">
        <v>0.625</v>
      </c>
      <c r="G56" s="32">
        <v>19.75</v>
      </c>
      <c r="H56" s="32">
        <v>99</v>
      </c>
      <c r="I56" s="32">
        <v>0.125</v>
      </c>
      <c r="J56" s="32">
        <v>0</v>
      </c>
      <c r="K56" s="32">
        <v>0</v>
      </c>
      <c r="L56" s="32">
        <v>0.75</v>
      </c>
      <c r="M56" s="32">
        <v>14.499999999999998</v>
      </c>
      <c r="N56" s="32">
        <v>75</v>
      </c>
      <c r="O56" s="32">
        <v>23.5</v>
      </c>
      <c r="P56" s="32">
        <v>2</v>
      </c>
    </row>
    <row r="57" spans="1:16" ht="20.100000000000001" customHeight="1" x14ac:dyDescent="0.25">
      <c r="A57" s="27">
        <v>2</v>
      </c>
      <c r="B57" s="67"/>
      <c r="C57" s="67" t="s">
        <v>18</v>
      </c>
      <c r="D57" s="68"/>
      <c r="E57" s="67">
        <v>32.36866666666667</v>
      </c>
      <c r="F57" s="96">
        <v>32.892666666666663</v>
      </c>
      <c r="G57" s="96">
        <v>137.45033333333333</v>
      </c>
      <c r="H57" s="96">
        <v>969.44500000000005</v>
      </c>
      <c r="I57" s="96">
        <v>0.51400000000000001</v>
      </c>
      <c r="J57" s="96">
        <v>20.954999999999998</v>
      </c>
      <c r="K57" s="96">
        <v>34.06</v>
      </c>
      <c r="L57" s="96">
        <v>10.844999999999999</v>
      </c>
      <c r="M57" s="96">
        <v>195.59399999999999</v>
      </c>
      <c r="N57" s="96">
        <v>350.86100000000005</v>
      </c>
      <c r="O57" s="96">
        <v>338.87899999999991</v>
      </c>
      <c r="P57" s="96">
        <v>8.7040000000000006</v>
      </c>
    </row>
    <row r="58" spans="1:16" ht="14.45" customHeight="1" x14ac:dyDescent="0.25">
      <c r="A58" s="27">
        <v>2</v>
      </c>
      <c r="B58" s="113" t="s">
        <v>22</v>
      </c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</row>
    <row r="59" spans="1:16" ht="36" customHeight="1" x14ac:dyDescent="0.25">
      <c r="A59" s="27">
        <v>2</v>
      </c>
      <c r="B59" s="77" t="s">
        <v>228</v>
      </c>
      <c r="C59" s="42" t="s">
        <v>291</v>
      </c>
      <c r="D59" s="35">
        <v>100</v>
      </c>
      <c r="E59" s="33">
        <v>12.88</v>
      </c>
      <c r="F59" s="33">
        <v>12.86</v>
      </c>
      <c r="G59" s="33">
        <v>16.38</v>
      </c>
      <c r="H59" s="33">
        <v>236.94</v>
      </c>
      <c r="I59" s="33">
        <v>7.0000000000000007E-2</v>
      </c>
      <c r="J59" s="33">
        <v>3</v>
      </c>
      <c r="K59" s="33">
        <v>82.5</v>
      </c>
      <c r="L59" s="33">
        <v>0.81</v>
      </c>
      <c r="M59" s="33">
        <v>236.94</v>
      </c>
      <c r="N59" s="33">
        <v>192.1</v>
      </c>
      <c r="O59" s="33">
        <v>21.05</v>
      </c>
      <c r="P59" s="33">
        <v>1.2</v>
      </c>
    </row>
    <row r="60" spans="1:16" ht="39" hidden="1" customHeight="1" x14ac:dyDescent="0.3">
      <c r="B60" s="77"/>
      <c r="C60" s="42" t="e">
        <v>#REF!</v>
      </c>
      <c r="D60" s="35">
        <v>150</v>
      </c>
      <c r="E60" s="33" t="e">
        <v>#REF!</v>
      </c>
      <c r="F60" s="34" t="e">
        <v>#REF!</v>
      </c>
      <c r="G60" s="34" t="e">
        <v>#REF!</v>
      </c>
      <c r="H60" s="34" t="e">
        <v>#REF!</v>
      </c>
      <c r="I60" s="34" t="e">
        <v>#REF!</v>
      </c>
      <c r="J60" s="34" t="e">
        <v>#REF!</v>
      </c>
      <c r="K60" s="34" t="e">
        <v>#REF!</v>
      </c>
      <c r="L60" s="34" t="e">
        <v>#REF!</v>
      </c>
      <c r="M60" s="34" t="e">
        <v>#REF!</v>
      </c>
      <c r="N60" s="34" t="e">
        <v>#REF!</v>
      </c>
      <c r="O60" s="34" t="e">
        <v>#REF!</v>
      </c>
      <c r="P60" s="34" t="e">
        <v>#REF!</v>
      </c>
    </row>
    <row r="61" spans="1:16" ht="19.899999999999999" hidden="1" customHeight="1" x14ac:dyDescent="0.3">
      <c r="A61" s="27">
        <v>2</v>
      </c>
      <c r="B61" s="77"/>
      <c r="C61" s="42" t="e">
        <v>#REF!</v>
      </c>
      <c r="D61" s="35">
        <v>10</v>
      </c>
      <c r="E61" s="33" t="e">
        <v>#REF!</v>
      </c>
      <c r="F61" s="34">
        <v>0.06</v>
      </c>
      <c r="G61" s="34">
        <v>30.2</v>
      </c>
      <c r="H61" s="34">
        <v>123.66</v>
      </c>
      <c r="I61" s="34">
        <v>0</v>
      </c>
      <c r="J61" s="34">
        <v>1.1000000000000001</v>
      </c>
      <c r="K61" s="34">
        <v>0</v>
      </c>
      <c r="L61" s="34">
        <v>0.18</v>
      </c>
      <c r="M61" s="34">
        <v>15.7</v>
      </c>
      <c r="N61" s="34">
        <v>16.32</v>
      </c>
      <c r="O61" s="34">
        <v>3.36</v>
      </c>
      <c r="P61" s="34">
        <v>0.38</v>
      </c>
    </row>
    <row r="62" spans="1:16" ht="20.100000000000001" customHeight="1" x14ac:dyDescent="0.25">
      <c r="B62" s="77" t="s">
        <v>252</v>
      </c>
      <c r="C62" s="42" t="s">
        <v>55</v>
      </c>
      <c r="D62" s="35">
        <v>200</v>
      </c>
      <c r="E62" s="33">
        <v>0.57999999999999996</v>
      </c>
      <c r="F62" s="33">
        <v>0.06</v>
      </c>
      <c r="G62" s="33">
        <v>30.2</v>
      </c>
      <c r="H62" s="33">
        <v>123.66</v>
      </c>
      <c r="I62" s="33">
        <v>0</v>
      </c>
      <c r="J62" s="33">
        <v>1.1000000000000001</v>
      </c>
      <c r="K62" s="33">
        <v>0</v>
      </c>
      <c r="L62" s="33">
        <v>0.18</v>
      </c>
      <c r="M62" s="33">
        <v>15.7</v>
      </c>
      <c r="N62" s="33">
        <v>16.32</v>
      </c>
      <c r="O62" s="33">
        <v>3.36</v>
      </c>
      <c r="P62" s="33">
        <v>0.38</v>
      </c>
    </row>
    <row r="63" spans="1:16" ht="17.45" customHeight="1" x14ac:dyDescent="0.25">
      <c r="A63" s="27">
        <v>2</v>
      </c>
      <c r="B63" s="42"/>
      <c r="C63" s="67" t="s">
        <v>18</v>
      </c>
      <c r="D63" s="35"/>
      <c r="E63" s="67">
        <v>13.46</v>
      </c>
      <c r="F63" s="93">
        <v>12.92</v>
      </c>
      <c r="G63" s="93">
        <v>46.58</v>
      </c>
      <c r="H63" s="93">
        <v>360.6</v>
      </c>
      <c r="I63" s="93">
        <v>7.0000000000000007E-2</v>
      </c>
      <c r="J63" s="93">
        <v>4.0999999999999996</v>
      </c>
      <c r="K63" s="93">
        <v>82.5</v>
      </c>
      <c r="L63" s="93">
        <v>0.99</v>
      </c>
      <c r="M63" s="93">
        <v>252.64</v>
      </c>
      <c r="N63" s="93">
        <v>208.42</v>
      </c>
      <c r="O63" s="93">
        <v>24.41</v>
      </c>
      <c r="P63" s="93">
        <v>1.58</v>
      </c>
    </row>
    <row r="64" spans="1:16" ht="18" customHeight="1" x14ac:dyDescent="0.25">
      <c r="A64" s="27">
        <v>2</v>
      </c>
      <c r="B64" s="30"/>
      <c r="C64" s="67" t="s">
        <v>25</v>
      </c>
      <c r="D64" s="68"/>
      <c r="E64" s="67">
        <v>65.00533333333334</v>
      </c>
      <c r="F64" s="67">
        <v>65.789333333333332</v>
      </c>
      <c r="G64" s="67">
        <v>243.56366666666668</v>
      </c>
      <c r="H64" s="67">
        <v>1834.5349999999999</v>
      </c>
      <c r="I64" s="67">
        <v>0.71700000000000008</v>
      </c>
      <c r="J64" s="67">
        <v>35.494999999999997</v>
      </c>
      <c r="K64" s="67">
        <v>117.997</v>
      </c>
      <c r="L64" s="67">
        <v>16.444999999999997</v>
      </c>
      <c r="M64" s="67">
        <v>552.274</v>
      </c>
      <c r="N64" s="67">
        <v>682.01100000000008</v>
      </c>
      <c r="O64" s="67">
        <v>402.55899999999991</v>
      </c>
      <c r="P64" s="67">
        <v>13.814</v>
      </c>
    </row>
    <row r="65" spans="1:16" s="36" customFormat="1" ht="20.100000000000001" customHeight="1" x14ac:dyDescent="0.35">
      <c r="B65" s="41"/>
      <c r="C65" s="41"/>
      <c r="D65" s="46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</row>
    <row r="66" spans="1:16" s="36" customFormat="1" ht="20.100000000000001" customHeight="1" x14ac:dyDescent="0.3">
      <c r="B66" s="39" t="s">
        <v>117</v>
      </c>
      <c r="C66" s="38"/>
      <c r="D66" s="46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</row>
    <row r="67" spans="1:16" s="36" customFormat="1" ht="20.100000000000001" customHeight="1" x14ac:dyDescent="0.3">
      <c r="B67" s="39" t="s">
        <v>114</v>
      </c>
      <c r="C67" s="38"/>
      <c r="D67" s="46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</row>
    <row r="68" spans="1:16" s="36" customFormat="1" ht="20.100000000000001" customHeight="1" x14ac:dyDescent="0.3">
      <c r="B68" s="39" t="s">
        <v>293</v>
      </c>
      <c r="C68" s="38"/>
      <c r="D68" s="46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</row>
    <row r="69" spans="1:16" s="36" customFormat="1" ht="7.15" hidden="1" customHeight="1" x14ac:dyDescent="0.35">
      <c r="B69" s="41"/>
      <c r="C69" s="41"/>
      <c r="D69" s="46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</row>
    <row r="70" spans="1:16" s="36" customFormat="1" ht="42.75" customHeight="1" x14ac:dyDescent="0.3">
      <c r="B70" s="114" t="s">
        <v>0</v>
      </c>
      <c r="C70" s="114" t="s">
        <v>1</v>
      </c>
      <c r="D70" s="115" t="s">
        <v>2</v>
      </c>
      <c r="E70" s="113" t="s">
        <v>3</v>
      </c>
      <c r="F70" s="113"/>
      <c r="G70" s="113"/>
      <c r="H70" s="113" t="s">
        <v>4</v>
      </c>
      <c r="I70" s="113" t="s">
        <v>5</v>
      </c>
      <c r="J70" s="113"/>
      <c r="K70" s="113"/>
      <c r="L70" s="113"/>
      <c r="M70" s="113" t="s">
        <v>6</v>
      </c>
      <c r="N70" s="113"/>
      <c r="O70" s="113"/>
      <c r="P70" s="113"/>
    </row>
    <row r="71" spans="1:16" s="36" customFormat="1" ht="25.9" customHeight="1" x14ac:dyDescent="0.3">
      <c r="B71" s="114"/>
      <c r="C71" s="114"/>
      <c r="D71" s="115"/>
      <c r="E71" s="67" t="s">
        <v>7</v>
      </c>
      <c r="F71" s="67" t="s">
        <v>8</v>
      </c>
      <c r="G71" s="67" t="s">
        <v>9</v>
      </c>
      <c r="H71" s="113"/>
      <c r="I71" s="67" t="s">
        <v>115</v>
      </c>
      <c r="J71" s="67" t="s">
        <v>10</v>
      </c>
      <c r="K71" s="67" t="s">
        <v>11</v>
      </c>
      <c r="L71" s="67" t="s">
        <v>12</v>
      </c>
      <c r="M71" s="67" t="s">
        <v>13</v>
      </c>
      <c r="N71" s="67" t="s">
        <v>14</v>
      </c>
      <c r="O71" s="67" t="s">
        <v>15</v>
      </c>
      <c r="P71" s="67" t="s">
        <v>16</v>
      </c>
    </row>
    <row r="72" spans="1:16" ht="16.149999999999999" customHeight="1" x14ac:dyDescent="0.25">
      <c r="A72" s="27">
        <v>3</v>
      </c>
      <c r="B72" s="113" t="s">
        <v>17</v>
      </c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</row>
    <row r="73" spans="1:16" ht="31.9" customHeight="1" x14ac:dyDescent="0.25">
      <c r="A73" s="27">
        <v>3</v>
      </c>
      <c r="B73" s="62" t="s">
        <v>252</v>
      </c>
      <c r="C73" s="37" t="s">
        <v>274</v>
      </c>
      <c r="D73" s="68" t="s">
        <v>297</v>
      </c>
      <c r="E73" s="29">
        <v>6</v>
      </c>
      <c r="F73" s="71">
        <v>6.3</v>
      </c>
      <c r="G73" s="71">
        <v>21.45</v>
      </c>
      <c r="H73" s="71">
        <v>157.94999999999999</v>
      </c>
      <c r="I73" s="71">
        <v>0.13500000000000001</v>
      </c>
      <c r="J73" s="71">
        <v>0.69</v>
      </c>
      <c r="K73" s="71">
        <v>0.03</v>
      </c>
      <c r="L73" s="71">
        <v>0.45</v>
      </c>
      <c r="M73" s="71">
        <v>106.8</v>
      </c>
      <c r="N73" s="71">
        <v>167.85</v>
      </c>
      <c r="O73" s="71">
        <v>50.55</v>
      </c>
      <c r="P73" s="71">
        <v>1.2</v>
      </c>
    </row>
    <row r="74" spans="1:16" ht="18" customHeight="1" x14ac:dyDescent="0.25">
      <c r="A74" s="27">
        <v>3</v>
      </c>
      <c r="B74" s="62" t="s">
        <v>253</v>
      </c>
      <c r="C74" s="37" t="s">
        <v>254</v>
      </c>
      <c r="D74" s="68" t="s">
        <v>296</v>
      </c>
      <c r="E74" s="71">
        <v>7.98</v>
      </c>
      <c r="F74" s="29">
        <v>14.91</v>
      </c>
      <c r="G74" s="29">
        <v>67.59899999999999</v>
      </c>
      <c r="H74" s="29">
        <v>462.84</v>
      </c>
      <c r="I74" s="29">
        <v>0.35700000000000004</v>
      </c>
      <c r="J74" s="29">
        <v>0</v>
      </c>
      <c r="K74" s="29">
        <v>7.14</v>
      </c>
      <c r="L74" s="29">
        <v>5.0819999999999999</v>
      </c>
      <c r="M74" s="29">
        <v>54.033000000000001</v>
      </c>
      <c r="N74" s="29">
        <v>267.267</v>
      </c>
      <c r="O74" s="29">
        <v>70.412999999999997</v>
      </c>
      <c r="P74" s="29">
        <v>2.7719999999999998</v>
      </c>
    </row>
    <row r="75" spans="1:16" ht="17.45" customHeight="1" x14ac:dyDescent="0.25">
      <c r="B75" s="62" t="s">
        <v>226</v>
      </c>
      <c r="C75" s="37" t="s">
        <v>255</v>
      </c>
      <c r="D75" s="69">
        <v>200</v>
      </c>
      <c r="E75" s="71">
        <v>7</v>
      </c>
      <c r="F75" s="71">
        <v>16.600000000000001</v>
      </c>
      <c r="G75" s="71">
        <v>98</v>
      </c>
      <c r="H75" s="71">
        <v>460</v>
      </c>
      <c r="I75" s="71">
        <v>0.26</v>
      </c>
      <c r="J75" s="71">
        <v>0</v>
      </c>
      <c r="K75" s="71">
        <v>0</v>
      </c>
      <c r="L75" s="71">
        <v>3.4</v>
      </c>
      <c r="M75" s="71">
        <v>14</v>
      </c>
      <c r="N75" s="71">
        <v>126</v>
      </c>
      <c r="O75" s="71">
        <v>50</v>
      </c>
      <c r="P75" s="71">
        <v>2.8</v>
      </c>
    </row>
    <row r="76" spans="1:16" ht="15.6" customHeight="1" x14ac:dyDescent="0.25">
      <c r="B76" s="62"/>
      <c r="C76" s="37" t="s">
        <v>256</v>
      </c>
      <c r="D76" s="68"/>
      <c r="E76" s="71">
        <v>7.49</v>
      </c>
      <c r="F76" s="71">
        <v>15.755000000000001</v>
      </c>
      <c r="G76" s="71">
        <v>82.799499999999995</v>
      </c>
      <c r="H76" s="71">
        <v>461.41999999999996</v>
      </c>
      <c r="I76" s="71">
        <v>0.3085</v>
      </c>
      <c r="J76" s="71">
        <v>0</v>
      </c>
      <c r="K76" s="71">
        <v>3.57</v>
      </c>
      <c r="L76" s="71">
        <v>4.2409999999999997</v>
      </c>
      <c r="M76" s="71">
        <v>34.016500000000001</v>
      </c>
      <c r="N76" s="71">
        <v>196.6335</v>
      </c>
      <c r="O76" s="71">
        <v>60.206499999999998</v>
      </c>
      <c r="P76" s="71">
        <v>2.7859999999999996</v>
      </c>
    </row>
    <row r="77" spans="1:16" ht="16.149999999999999" customHeight="1" x14ac:dyDescent="0.25">
      <c r="A77" s="27">
        <v>3</v>
      </c>
      <c r="B77" s="62"/>
      <c r="C77" s="37" t="s">
        <v>193</v>
      </c>
      <c r="D77" s="68"/>
      <c r="E77" s="71">
        <v>6.7450000000000001</v>
      </c>
      <c r="F77" s="71">
        <v>11.0275</v>
      </c>
      <c r="G77" s="71">
        <v>52.124749999999999</v>
      </c>
      <c r="H77" s="71">
        <v>309.68499999999995</v>
      </c>
      <c r="I77" s="71">
        <v>0.22175</v>
      </c>
      <c r="J77" s="71">
        <v>0.34499999999999997</v>
      </c>
      <c r="K77" s="71">
        <v>1.7999999999999998</v>
      </c>
      <c r="L77" s="71">
        <v>2.3454999999999999</v>
      </c>
      <c r="M77" s="71">
        <v>70.408249999999995</v>
      </c>
      <c r="N77" s="71">
        <v>182.24175</v>
      </c>
      <c r="O77" s="71">
        <v>55.378249999999994</v>
      </c>
      <c r="P77" s="71">
        <v>1.9929999999999999</v>
      </c>
    </row>
    <row r="78" spans="1:16" ht="19.149999999999999" customHeight="1" x14ac:dyDescent="0.25">
      <c r="B78" s="62"/>
      <c r="C78" s="37" t="s">
        <v>311</v>
      </c>
      <c r="D78" s="68">
        <v>200</v>
      </c>
      <c r="E78" s="71">
        <v>5.6</v>
      </c>
      <c r="F78" s="29">
        <v>5</v>
      </c>
      <c r="G78" s="29">
        <v>18.8</v>
      </c>
      <c r="H78" s="29">
        <v>140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 s="29">
        <v>0</v>
      </c>
      <c r="P78" s="29">
        <v>0</v>
      </c>
    </row>
    <row r="79" spans="1:16" s="70" customFormat="1" ht="19.149999999999999" customHeight="1" x14ac:dyDescent="0.25">
      <c r="B79" s="62"/>
      <c r="C79" s="74" t="s">
        <v>310</v>
      </c>
      <c r="D79" s="99">
        <v>25</v>
      </c>
      <c r="E79" s="71">
        <v>2.875</v>
      </c>
      <c r="F79" s="71">
        <v>0.72499999999999998</v>
      </c>
      <c r="G79" s="71">
        <v>0.23</v>
      </c>
      <c r="H79" s="71">
        <v>15.9375</v>
      </c>
      <c r="I79" s="71">
        <v>0.03</v>
      </c>
      <c r="J79" s="71">
        <v>0.8</v>
      </c>
      <c r="K79" s="71">
        <v>0.05</v>
      </c>
      <c r="L79" s="71">
        <v>0.3175</v>
      </c>
      <c r="M79" s="71">
        <v>24.75</v>
      </c>
      <c r="N79" s="71">
        <v>37.842500000000001</v>
      </c>
      <c r="O79" s="71">
        <v>11.112500000000001</v>
      </c>
      <c r="P79" s="71">
        <v>0.26750000000000002</v>
      </c>
    </row>
    <row r="80" spans="1:16" s="70" customFormat="1" ht="16.149999999999999" customHeight="1" x14ac:dyDescent="0.25">
      <c r="B80" s="62"/>
      <c r="C80" s="74" t="s">
        <v>193</v>
      </c>
      <c r="D80" s="99"/>
      <c r="E80" s="71">
        <v>4.2374999999999998</v>
      </c>
      <c r="F80" s="71">
        <v>2.8624999999999998</v>
      </c>
      <c r="G80" s="71">
        <v>9.5150000000000006</v>
      </c>
      <c r="H80" s="71">
        <v>77.96875</v>
      </c>
      <c r="I80" s="71">
        <v>1.4999999999999999E-2</v>
      </c>
      <c r="J80" s="71">
        <v>0.4</v>
      </c>
      <c r="K80" s="71">
        <v>2.5000000000000001E-2</v>
      </c>
      <c r="L80" s="71">
        <v>0.15875</v>
      </c>
      <c r="M80" s="71">
        <v>12.375</v>
      </c>
      <c r="N80" s="71">
        <v>18.921250000000001</v>
      </c>
      <c r="O80" s="71">
        <v>5.5562500000000004</v>
      </c>
      <c r="P80" s="71">
        <v>0.13375000000000001</v>
      </c>
    </row>
    <row r="81" spans="1:17" s="70" customFormat="1" ht="16.899999999999999" customHeight="1" x14ac:dyDescent="0.25">
      <c r="B81" s="62" t="s">
        <v>270</v>
      </c>
      <c r="C81" s="74" t="s">
        <v>271</v>
      </c>
      <c r="D81" s="99">
        <v>20</v>
      </c>
      <c r="E81" s="71">
        <v>4.6399999999999997</v>
      </c>
      <c r="F81" s="71">
        <v>5.9</v>
      </c>
      <c r="G81" s="71">
        <v>0</v>
      </c>
      <c r="H81" s="71">
        <v>71.66</v>
      </c>
      <c r="I81" s="71">
        <v>0</v>
      </c>
      <c r="J81" s="71">
        <v>0.14000000000000001</v>
      </c>
      <c r="K81" s="71">
        <v>5.2000000000000005E-2</v>
      </c>
      <c r="L81" s="71">
        <v>0.1</v>
      </c>
      <c r="M81" s="71">
        <v>176</v>
      </c>
      <c r="N81" s="71">
        <v>100</v>
      </c>
      <c r="O81" s="71">
        <v>7</v>
      </c>
      <c r="P81" s="71">
        <v>0.2</v>
      </c>
    </row>
    <row r="82" spans="1:17" s="70" customFormat="1" ht="15" customHeight="1" x14ac:dyDescent="0.25">
      <c r="B82" s="62" t="s">
        <v>215</v>
      </c>
      <c r="C82" s="74" t="s">
        <v>24</v>
      </c>
      <c r="D82" s="94">
        <v>30</v>
      </c>
      <c r="E82" s="71">
        <v>1.6</v>
      </c>
      <c r="F82" s="71">
        <v>0.05</v>
      </c>
      <c r="G82" s="71">
        <v>10.6</v>
      </c>
      <c r="H82" s="71">
        <v>54</v>
      </c>
      <c r="I82" s="71">
        <v>0.04</v>
      </c>
      <c r="J82" s="71">
        <v>0.8</v>
      </c>
      <c r="K82" s="71">
        <v>0</v>
      </c>
      <c r="L82" s="71">
        <v>0</v>
      </c>
      <c r="M82" s="71">
        <v>7.6</v>
      </c>
      <c r="N82" s="71">
        <v>26</v>
      </c>
      <c r="O82" s="71">
        <v>5.2</v>
      </c>
      <c r="P82" s="71">
        <v>0.5</v>
      </c>
    </row>
    <row r="83" spans="1:17" s="70" customFormat="1" ht="15" customHeight="1" x14ac:dyDescent="0.25">
      <c r="B83" s="62" t="s">
        <v>278</v>
      </c>
      <c r="C83" s="74" t="s">
        <v>26</v>
      </c>
      <c r="D83" s="105" t="s">
        <v>132</v>
      </c>
      <c r="E83" s="71">
        <v>0.08</v>
      </c>
      <c r="F83" s="71">
        <v>0.02</v>
      </c>
      <c r="G83" s="71">
        <v>15</v>
      </c>
      <c r="H83" s="71">
        <v>60.5</v>
      </c>
      <c r="I83" s="71">
        <v>0</v>
      </c>
      <c r="J83" s="71">
        <v>0.04</v>
      </c>
      <c r="K83" s="71">
        <v>0</v>
      </c>
      <c r="L83" s="71">
        <v>0</v>
      </c>
      <c r="M83" s="71">
        <v>11.1</v>
      </c>
      <c r="N83" s="71">
        <v>2.8</v>
      </c>
      <c r="O83" s="71">
        <v>1.4</v>
      </c>
      <c r="P83" s="71">
        <v>0.28000000000000003</v>
      </c>
    </row>
    <row r="84" spans="1:17" ht="16.149999999999999" customHeight="1" x14ac:dyDescent="0.25">
      <c r="B84" s="62" t="s">
        <v>216</v>
      </c>
      <c r="C84" s="37" t="s">
        <v>127</v>
      </c>
      <c r="D84" s="68">
        <v>200</v>
      </c>
      <c r="E84" s="71">
        <v>0</v>
      </c>
      <c r="F84" s="71">
        <v>0.02</v>
      </c>
      <c r="G84" s="71">
        <v>15.08</v>
      </c>
      <c r="H84" s="71">
        <v>60.5</v>
      </c>
      <c r="I84" s="71">
        <v>0.02</v>
      </c>
      <c r="J84" s="71">
        <v>0.02</v>
      </c>
      <c r="K84" s="71">
        <v>0.18</v>
      </c>
      <c r="L84" s="71">
        <v>0</v>
      </c>
      <c r="M84" s="71">
        <v>0.46</v>
      </c>
      <c r="N84" s="71">
        <v>0.02</v>
      </c>
      <c r="O84" s="71">
        <v>0</v>
      </c>
      <c r="P84" s="71">
        <v>0.26</v>
      </c>
      <c r="Q84" s="71"/>
    </row>
    <row r="85" spans="1:17" s="70" customFormat="1" ht="16.149999999999999" customHeight="1" x14ac:dyDescent="0.25">
      <c r="B85" s="62"/>
      <c r="C85" s="74" t="s">
        <v>193</v>
      </c>
      <c r="D85" s="105"/>
      <c r="E85" s="71">
        <v>0.04</v>
      </c>
      <c r="F85" s="71">
        <v>0.02</v>
      </c>
      <c r="G85" s="71">
        <v>15.04</v>
      </c>
      <c r="H85" s="71">
        <v>60.5</v>
      </c>
      <c r="I85" s="71">
        <v>0.01</v>
      </c>
      <c r="J85" s="71">
        <v>0.03</v>
      </c>
      <c r="K85" s="71">
        <v>0.09</v>
      </c>
      <c r="L85" s="71">
        <v>0</v>
      </c>
      <c r="M85" s="71">
        <v>5.78</v>
      </c>
      <c r="N85" s="71">
        <v>1.41</v>
      </c>
      <c r="O85" s="71">
        <v>0.7</v>
      </c>
      <c r="P85" s="71">
        <v>0.27</v>
      </c>
      <c r="Q85" s="106"/>
    </row>
    <row r="86" spans="1:17" ht="15.6" customHeight="1" x14ac:dyDescent="0.25">
      <c r="A86" s="27">
        <v>3</v>
      </c>
      <c r="B86" s="62"/>
      <c r="C86" s="67" t="s">
        <v>18</v>
      </c>
      <c r="D86" s="47"/>
      <c r="E86" s="67">
        <v>17.262499999999999</v>
      </c>
      <c r="F86" s="104">
        <v>19.86</v>
      </c>
      <c r="G86" s="104">
        <v>87.279750000000007</v>
      </c>
      <c r="H86" s="104">
        <v>573.81374999999991</v>
      </c>
      <c r="I86" s="104">
        <v>0.28675</v>
      </c>
      <c r="J86" s="104">
        <v>1.7150000000000001</v>
      </c>
      <c r="K86" s="104">
        <v>1.9669999999999999</v>
      </c>
      <c r="L86" s="104">
        <v>2.60425</v>
      </c>
      <c r="M86" s="104">
        <v>272.16325000000001</v>
      </c>
      <c r="N86" s="104">
        <v>328.57299999999998</v>
      </c>
      <c r="O86" s="104">
        <v>73.834499999999991</v>
      </c>
      <c r="P86" s="104">
        <v>3.0967500000000001</v>
      </c>
    </row>
    <row r="87" spans="1:17" ht="15.6" customHeight="1" x14ac:dyDescent="0.25">
      <c r="A87" s="27">
        <v>3</v>
      </c>
      <c r="B87" s="113" t="s">
        <v>19</v>
      </c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</row>
    <row r="88" spans="1:17" ht="20.100000000000001" customHeight="1" x14ac:dyDescent="0.25">
      <c r="A88" s="27">
        <v>3</v>
      </c>
      <c r="B88" s="67" t="s">
        <v>217</v>
      </c>
      <c r="C88" s="37" t="s">
        <v>136</v>
      </c>
      <c r="D88" s="68">
        <v>100</v>
      </c>
      <c r="E88" s="30">
        <v>0.8</v>
      </c>
      <c r="F88" s="30">
        <v>0.1</v>
      </c>
      <c r="G88" s="30">
        <v>1.7</v>
      </c>
      <c r="H88" s="30">
        <v>10.9</v>
      </c>
      <c r="I88" s="30">
        <v>0.02</v>
      </c>
      <c r="J88" s="30">
        <v>5</v>
      </c>
      <c r="K88" s="30">
        <v>0</v>
      </c>
      <c r="L88" s="30">
        <v>0.1</v>
      </c>
      <c r="M88" s="30">
        <v>23</v>
      </c>
      <c r="N88" s="30">
        <v>24</v>
      </c>
      <c r="O88" s="30">
        <v>14</v>
      </c>
      <c r="P88" s="30">
        <v>0.6</v>
      </c>
    </row>
    <row r="89" spans="1:17" ht="27.6" customHeight="1" x14ac:dyDescent="0.25">
      <c r="B89" s="67" t="s">
        <v>187</v>
      </c>
      <c r="C89" s="37" t="s">
        <v>112</v>
      </c>
      <c r="D89" s="68" t="s">
        <v>181</v>
      </c>
      <c r="E89" s="30">
        <v>1.9396</v>
      </c>
      <c r="F89" s="30">
        <v>5.5067999999999993</v>
      </c>
      <c r="G89" s="30">
        <v>11.460800000000001</v>
      </c>
      <c r="H89" s="30">
        <v>112.06</v>
      </c>
      <c r="I89" s="30">
        <v>1.2999999999999999E-3</v>
      </c>
      <c r="J89" s="30">
        <v>1.3000000000000003E-2</v>
      </c>
      <c r="K89" s="30">
        <v>13.78</v>
      </c>
      <c r="L89" s="30">
        <v>2.6129999999999995</v>
      </c>
      <c r="M89" s="30">
        <v>54.079999999999991</v>
      </c>
      <c r="N89" s="30">
        <v>28.86</v>
      </c>
      <c r="O89" s="30">
        <v>56.940000000000012</v>
      </c>
      <c r="P89" s="30">
        <v>1.3</v>
      </c>
    </row>
    <row r="90" spans="1:17" ht="39" hidden="1" customHeight="1" x14ac:dyDescent="0.3">
      <c r="B90" s="67"/>
      <c r="C90" s="37" t="s">
        <v>126</v>
      </c>
      <c r="D90" s="68">
        <v>250</v>
      </c>
      <c r="E90" s="30">
        <v>1.8025</v>
      </c>
      <c r="F90" s="30">
        <v>4.92</v>
      </c>
      <c r="G90" s="30">
        <v>10.932499999999999</v>
      </c>
      <c r="H90" s="30">
        <v>103.75</v>
      </c>
      <c r="I90" s="30">
        <v>0</v>
      </c>
      <c r="J90" s="30">
        <v>0</v>
      </c>
      <c r="K90" s="30">
        <v>10.75</v>
      </c>
      <c r="L90" s="30">
        <v>2.5</v>
      </c>
      <c r="M90" s="30">
        <v>49.75</v>
      </c>
      <c r="N90" s="30">
        <v>26.25</v>
      </c>
      <c r="O90" s="30">
        <v>54.5</v>
      </c>
      <c r="P90" s="30">
        <v>1.25</v>
      </c>
    </row>
    <row r="91" spans="1:17" ht="39" hidden="1" customHeight="1" x14ac:dyDescent="0.3">
      <c r="B91" s="67"/>
      <c r="C91" s="37" t="s">
        <v>58</v>
      </c>
      <c r="D91" s="68">
        <v>10</v>
      </c>
      <c r="E91" s="30">
        <v>2.5000000000000001E-2</v>
      </c>
      <c r="F91" s="30">
        <v>0.15</v>
      </c>
      <c r="G91" s="30">
        <v>3.5000000000000003E-2</v>
      </c>
      <c r="H91" s="30">
        <v>1.6</v>
      </c>
      <c r="I91" s="30">
        <v>5.0000000000000001E-4</v>
      </c>
      <c r="J91" s="30">
        <v>5.0000000000000001E-3</v>
      </c>
      <c r="K91" s="30">
        <v>1</v>
      </c>
      <c r="L91" s="30">
        <v>5.0000000000000001E-3</v>
      </c>
      <c r="M91" s="30">
        <v>0.9</v>
      </c>
      <c r="N91" s="30">
        <v>0.6</v>
      </c>
      <c r="O91" s="30">
        <v>0.1</v>
      </c>
      <c r="P91" s="30">
        <v>0</v>
      </c>
    </row>
    <row r="92" spans="1:17" ht="19.149999999999999" customHeight="1" x14ac:dyDescent="0.25">
      <c r="B92" s="67" t="s">
        <v>219</v>
      </c>
      <c r="C92" s="37" t="s">
        <v>179</v>
      </c>
      <c r="D92" s="68" t="s">
        <v>298</v>
      </c>
      <c r="E92" s="30">
        <v>13.26</v>
      </c>
      <c r="F92" s="30">
        <v>8.06</v>
      </c>
      <c r="G92" s="30">
        <v>2.99</v>
      </c>
      <c r="H92" s="30">
        <v>137.54</v>
      </c>
      <c r="I92" s="30">
        <v>0</v>
      </c>
      <c r="J92" s="30">
        <v>0.13</v>
      </c>
      <c r="K92" s="30">
        <v>1.43</v>
      </c>
      <c r="L92" s="30">
        <v>2.4700000000000002</v>
      </c>
      <c r="M92" s="30">
        <v>62.4</v>
      </c>
      <c r="N92" s="30">
        <v>74.23</v>
      </c>
      <c r="O92" s="30">
        <v>292.37</v>
      </c>
      <c r="P92" s="30">
        <v>1.3</v>
      </c>
    </row>
    <row r="93" spans="1:17" ht="16.149999999999999" customHeight="1" x14ac:dyDescent="0.25">
      <c r="B93" s="67" t="s">
        <v>188</v>
      </c>
      <c r="C93" s="37" t="s">
        <v>257</v>
      </c>
      <c r="D93" s="68">
        <v>180</v>
      </c>
      <c r="E93" s="30">
        <v>3.6719999999999997</v>
      </c>
      <c r="F93" s="30">
        <v>5.76</v>
      </c>
      <c r="G93" s="30">
        <v>19.079999999999998</v>
      </c>
      <c r="H93" s="30">
        <v>142.84799999999998</v>
      </c>
      <c r="I93" s="30">
        <v>0.16200000000000001</v>
      </c>
      <c r="J93" s="30">
        <v>21.797999999999998</v>
      </c>
      <c r="K93" s="30">
        <v>3.6000000000000004E-2</v>
      </c>
      <c r="L93" s="30">
        <v>0.21599999999999997</v>
      </c>
      <c r="M93" s="30">
        <v>44.37</v>
      </c>
      <c r="N93" s="30">
        <v>103.914</v>
      </c>
      <c r="O93" s="30">
        <v>33.299999999999997</v>
      </c>
      <c r="P93" s="30">
        <v>1.2060000000000002</v>
      </c>
    </row>
    <row r="94" spans="1:17" s="70" customFormat="1" ht="18" customHeight="1" x14ac:dyDescent="0.25">
      <c r="B94" s="93" t="s">
        <v>258</v>
      </c>
      <c r="C94" s="74" t="s">
        <v>259</v>
      </c>
      <c r="D94" s="94">
        <v>180</v>
      </c>
      <c r="E94" s="30">
        <v>3.222</v>
      </c>
      <c r="F94" s="30">
        <v>18.594000000000001</v>
      </c>
      <c r="G94" s="30">
        <v>24.408000000000001</v>
      </c>
      <c r="H94" s="30">
        <v>222.3</v>
      </c>
      <c r="I94" s="30">
        <v>0.18</v>
      </c>
      <c r="J94" s="30">
        <v>41.85</v>
      </c>
      <c r="K94" s="30">
        <v>0</v>
      </c>
      <c r="L94" s="30">
        <v>8.0640000000000001</v>
      </c>
      <c r="M94" s="30">
        <v>43.92</v>
      </c>
      <c r="N94" s="30">
        <v>94.716000000000008</v>
      </c>
      <c r="O94" s="30">
        <v>41.238</v>
      </c>
      <c r="P94" s="30">
        <v>1.548</v>
      </c>
    </row>
    <row r="95" spans="1:17" s="70" customFormat="1" ht="17.45" customHeight="1" x14ac:dyDescent="0.25">
      <c r="B95" s="93"/>
      <c r="C95" s="74" t="s">
        <v>193</v>
      </c>
      <c r="D95" s="94"/>
      <c r="E95" s="30">
        <v>3.4470000000000001</v>
      </c>
      <c r="F95" s="30">
        <v>12.177</v>
      </c>
      <c r="G95" s="30">
        <v>21.744</v>
      </c>
      <c r="H95" s="30">
        <v>182.57400000000001</v>
      </c>
      <c r="I95" s="30">
        <v>0.17099999999999999</v>
      </c>
      <c r="J95" s="30">
        <v>31.823999999999998</v>
      </c>
      <c r="K95" s="30">
        <v>1.8000000000000002E-2</v>
      </c>
      <c r="L95" s="30">
        <v>4.1399999999999997</v>
      </c>
      <c r="M95" s="30">
        <v>44.144999999999996</v>
      </c>
      <c r="N95" s="30">
        <v>99.314999999999998</v>
      </c>
      <c r="O95" s="30">
        <v>37.268999999999998</v>
      </c>
      <c r="P95" s="30">
        <v>1.3770000000000002</v>
      </c>
    </row>
    <row r="96" spans="1:17" ht="16.149999999999999" customHeight="1" x14ac:dyDescent="0.25">
      <c r="A96" s="27">
        <v>3</v>
      </c>
      <c r="B96" s="67" t="s">
        <v>203</v>
      </c>
      <c r="C96" s="37" t="s">
        <v>60</v>
      </c>
      <c r="D96" s="68">
        <v>200</v>
      </c>
      <c r="E96" s="30">
        <v>0.66</v>
      </c>
      <c r="F96" s="30">
        <v>0.1</v>
      </c>
      <c r="G96" s="30">
        <v>28.02</v>
      </c>
      <c r="H96" s="30">
        <v>109.48</v>
      </c>
      <c r="I96" s="30">
        <v>0</v>
      </c>
      <c r="J96" s="30">
        <v>0.02</v>
      </c>
      <c r="K96" s="30">
        <v>0.68</v>
      </c>
      <c r="L96" s="30">
        <v>0.5</v>
      </c>
      <c r="M96" s="30">
        <v>32.479999999999997</v>
      </c>
      <c r="N96" s="30">
        <v>17.46</v>
      </c>
      <c r="O96" s="30">
        <v>23.44</v>
      </c>
      <c r="P96" s="30">
        <v>0.7</v>
      </c>
    </row>
    <row r="97" spans="1:16" ht="17.45" customHeight="1" x14ac:dyDescent="0.25">
      <c r="B97" s="67"/>
      <c r="C97" s="37" t="s">
        <v>196</v>
      </c>
      <c r="D97" s="68">
        <v>150</v>
      </c>
      <c r="E97" s="30">
        <v>0.6</v>
      </c>
      <c r="F97" s="30">
        <v>0.6</v>
      </c>
      <c r="G97" s="30">
        <v>14.699999999999998</v>
      </c>
      <c r="H97" s="30">
        <v>70.5</v>
      </c>
      <c r="I97" s="30">
        <v>0</v>
      </c>
      <c r="J97" s="30">
        <v>0</v>
      </c>
      <c r="K97" s="30">
        <v>15</v>
      </c>
      <c r="L97" s="30">
        <v>0.3</v>
      </c>
      <c r="M97" s="30">
        <v>24</v>
      </c>
      <c r="N97" s="30">
        <v>13.5</v>
      </c>
      <c r="O97" s="30">
        <v>16.5</v>
      </c>
      <c r="P97" s="30">
        <v>3.2999999999999994</v>
      </c>
    </row>
    <row r="98" spans="1:16" ht="16.149999999999999" customHeight="1" x14ac:dyDescent="0.25">
      <c r="B98" s="67" t="s">
        <v>208</v>
      </c>
      <c r="C98" s="37" t="s">
        <v>20</v>
      </c>
      <c r="D98" s="68">
        <v>40</v>
      </c>
      <c r="E98" s="30">
        <v>3.0666666666666664</v>
      </c>
      <c r="F98" s="30">
        <v>0.26666666666666672</v>
      </c>
      <c r="G98" s="30">
        <v>19.733333333333334</v>
      </c>
      <c r="H98" s="30">
        <v>94</v>
      </c>
      <c r="I98" s="30">
        <v>0</v>
      </c>
      <c r="J98" s="30">
        <v>0</v>
      </c>
      <c r="K98" s="30">
        <v>0</v>
      </c>
      <c r="L98" s="30">
        <v>0.4</v>
      </c>
      <c r="M98" s="30">
        <v>8</v>
      </c>
      <c r="N98" s="30">
        <v>26</v>
      </c>
      <c r="O98" s="30">
        <v>5.6000000000000014</v>
      </c>
      <c r="P98" s="30">
        <v>0.4</v>
      </c>
    </row>
    <row r="99" spans="1:16" ht="17.45" customHeight="1" x14ac:dyDescent="0.25">
      <c r="A99" s="27">
        <v>3</v>
      </c>
      <c r="B99" s="67" t="s">
        <v>220</v>
      </c>
      <c r="C99" s="37" t="s">
        <v>21</v>
      </c>
      <c r="D99" s="68">
        <v>50</v>
      </c>
      <c r="E99" s="30">
        <v>3.25</v>
      </c>
      <c r="F99" s="30">
        <v>0.625</v>
      </c>
      <c r="G99" s="30">
        <v>19.75</v>
      </c>
      <c r="H99" s="30">
        <v>99</v>
      </c>
      <c r="I99" s="30">
        <v>0.125</v>
      </c>
      <c r="J99" s="30">
        <v>0</v>
      </c>
      <c r="K99" s="30">
        <v>0</v>
      </c>
      <c r="L99" s="30">
        <v>0.75</v>
      </c>
      <c r="M99" s="30">
        <v>14.499999999999998</v>
      </c>
      <c r="N99" s="30">
        <v>75</v>
      </c>
      <c r="O99" s="30">
        <v>23.5</v>
      </c>
      <c r="P99" s="30">
        <v>2</v>
      </c>
    </row>
    <row r="100" spans="1:16" ht="16.149999999999999" customHeight="1" x14ac:dyDescent="0.25">
      <c r="A100" s="27">
        <v>3</v>
      </c>
      <c r="B100" s="67"/>
      <c r="C100" s="67" t="s">
        <v>18</v>
      </c>
      <c r="D100" s="68"/>
      <c r="E100" s="67">
        <v>27.023266666666668</v>
      </c>
      <c r="F100" s="93">
        <v>27.435466666666667</v>
      </c>
      <c r="G100" s="93">
        <v>120.09813333333334</v>
      </c>
      <c r="H100" s="93">
        <v>816.05399999999997</v>
      </c>
      <c r="I100" s="93">
        <v>0.31730000000000003</v>
      </c>
      <c r="J100" s="93">
        <v>36.986999999999995</v>
      </c>
      <c r="K100" s="93">
        <v>30.908000000000001</v>
      </c>
      <c r="L100" s="93">
        <v>11.273</v>
      </c>
      <c r="M100" s="93">
        <v>262.60500000000002</v>
      </c>
      <c r="N100" s="93">
        <v>358.36500000000001</v>
      </c>
      <c r="O100" s="93">
        <v>469.61899999999997</v>
      </c>
      <c r="P100" s="93">
        <v>10.977</v>
      </c>
    </row>
    <row r="101" spans="1:16" ht="15" customHeight="1" x14ac:dyDescent="0.25">
      <c r="A101" s="27">
        <v>3</v>
      </c>
      <c r="B101" s="113" t="s">
        <v>22</v>
      </c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</row>
    <row r="102" spans="1:16" ht="30" customHeight="1" x14ac:dyDescent="0.25">
      <c r="A102" s="27">
        <v>3</v>
      </c>
      <c r="B102" s="62" t="s">
        <v>214</v>
      </c>
      <c r="C102" s="37" t="s">
        <v>260</v>
      </c>
      <c r="D102" s="68" t="s">
        <v>296</v>
      </c>
      <c r="E102" s="30">
        <v>16.2</v>
      </c>
      <c r="F102" s="30">
        <v>18.600000000000001</v>
      </c>
      <c r="G102" s="30">
        <v>48.52</v>
      </c>
      <c r="H102" s="30">
        <v>426.4</v>
      </c>
      <c r="I102" s="30">
        <v>0.22</v>
      </c>
      <c r="J102" s="30">
        <v>10.62</v>
      </c>
      <c r="K102" s="30">
        <v>3.92</v>
      </c>
      <c r="L102" s="30">
        <v>3.18</v>
      </c>
      <c r="M102" s="30">
        <v>255.24</v>
      </c>
      <c r="N102" s="30">
        <v>324.33999999999997</v>
      </c>
      <c r="O102" s="30">
        <v>86.32</v>
      </c>
      <c r="P102" s="30">
        <v>2.38</v>
      </c>
    </row>
    <row r="103" spans="1:16" ht="16.149999999999999" customHeight="1" x14ac:dyDescent="0.25">
      <c r="A103" s="27">
        <v>3</v>
      </c>
      <c r="B103" s="62" t="s">
        <v>182</v>
      </c>
      <c r="C103" s="37" t="s">
        <v>26</v>
      </c>
      <c r="D103" s="68" t="s">
        <v>132</v>
      </c>
      <c r="E103" s="30">
        <v>0.08</v>
      </c>
      <c r="F103" s="30">
        <v>0.02</v>
      </c>
      <c r="G103" s="30">
        <v>15</v>
      </c>
      <c r="H103" s="30">
        <v>60.5</v>
      </c>
      <c r="I103" s="30">
        <v>0</v>
      </c>
      <c r="J103" s="30">
        <v>0</v>
      </c>
      <c r="K103" s="30">
        <v>0.04</v>
      </c>
      <c r="L103" s="30">
        <v>0</v>
      </c>
      <c r="M103" s="30">
        <v>11.1</v>
      </c>
      <c r="N103" s="30">
        <v>1.4</v>
      </c>
      <c r="O103" s="30">
        <v>2.8</v>
      </c>
      <c r="P103" s="30">
        <v>0.28000000000000003</v>
      </c>
    </row>
    <row r="104" spans="1:16" ht="17.45" customHeight="1" x14ac:dyDescent="0.25">
      <c r="A104" s="27">
        <v>3</v>
      </c>
      <c r="B104" s="67"/>
      <c r="C104" s="67" t="s">
        <v>18</v>
      </c>
      <c r="D104" s="68"/>
      <c r="E104" s="67">
        <v>16.279999999999998</v>
      </c>
      <c r="F104" s="67">
        <v>18.62</v>
      </c>
      <c r="G104" s="67">
        <v>63.52</v>
      </c>
      <c r="H104" s="67">
        <v>486.9</v>
      </c>
      <c r="I104" s="67">
        <v>0.22</v>
      </c>
      <c r="J104" s="67">
        <v>10.62</v>
      </c>
      <c r="K104" s="67">
        <v>3.96</v>
      </c>
      <c r="L104" s="67">
        <v>3.18</v>
      </c>
      <c r="M104" s="67">
        <v>266.34000000000003</v>
      </c>
      <c r="N104" s="67">
        <v>325.73999999999995</v>
      </c>
      <c r="O104" s="67">
        <v>89.11999999999999</v>
      </c>
      <c r="P104" s="67">
        <v>2.66</v>
      </c>
    </row>
    <row r="105" spans="1:16" ht="15.6" customHeight="1" x14ac:dyDescent="0.25">
      <c r="A105" s="27">
        <v>3</v>
      </c>
      <c r="B105" s="67"/>
      <c r="C105" s="67" t="s">
        <v>27</v>
      </c>
      <c r="D105" s="68"/>
      <c r="E105" s="67">
        <v>60.565766666666661</v>
      </c>
      <c r="F105" s="67">
        <v>65.915466666666674</v>
      </c>
      <c r="G105" s="67">
        <v>270.89788333333331</v>
      </c>
      <c r="H105" s="67">
        <v>1876.76775</v>
      </c>
      <c r="I105" s="67">
        <v>0.82404999999999995</v>
      </c>
      <c r="J105" s="67">
        <v>49.321999999999996</v>
      </c>
      <c r="K105" s="67">
        <v>36.835000000000001</v>
      </c>
      <c r="L105" s="67">
        <v>17.05725</v>
      </c>
      <c r="M105" s="67">
        <v>801.10825000000011</v>
      </c>
      <c r="N105" s="67">
        <v>1012.6779999999999</v>
      </c>
      <c r="O105" s="67">
        <v>632.57349999999997</v>
      </c>
      <c r="P105" s="67">
        <v>16.733750000000001</v>
      </c>
    </row>
    <row r="106" spans="1:16" s="36" customFormat="1" ht="20.100000000000001" customHeight="1" x14ac:dyDescent="0.35">
      <c r="B106" s="41"/>
      <c r="C106" s="41"/>
      <c r="D106" s="46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</row>
    <row r="107" spans="1:16" s="36" customFormat="1" ht="20.100000000000001" customHeight="1" x14ac:dyDescent="0.3">
      <c r="B107" s="39" t="s">
        <v>118</v>
      </c>
      <c r="C107" s="38"/>
      <c r="D107" s="46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</row>
    <row r="108" spans="1:16" s="36" customFormat="1" ht="20.100000000000001" customHeight="1" x14ac:dyDescent="0.3">
      <c r="B108" s="39" t="s">
        <v>114</v>
      </c>
      <c r="C108" s="38"/>
      <c r="D108" s="46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</row>
    <row r="109" spans="1:16" s="36" customFormat="1" ht="20.100000000000001" customHeight="1" x14ac:dyDescent="0.3">
      <c r="B109" s="39" t="s">
        <v>293</v>
      </c>
      <c r="C109" s="38"/>
      <c r="D109" s="46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</row>
    <row r="110" spans="1:16" s="36" customFormat="1" ht="20.100000000000001" customHeight="1" x14ac:dyDescent="0.35">
      <c r="B110" s="41"/>
      <c r="C110" s="41"/>
      <c r="D110" s="46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</row>
    <row r="111" spans="1:16" s="36" customFormat="1" ht="39.75" customHeight="1" x14ac:dyDescent="0.3">
      <c r="B111" s="114" t="s">
        <v>0</v>
      </c>
      <c r="C111" s="114" t="s">
        <v>1</v>
      </c>
      <c r="D111" s="115" t="s">
        <v>2</v>
      </c>
      <c r="E111" s="113" t="s">
        <v>3</v>
      </c>
      <c r="F111" s="113"/>
      <c r="G111" s="113"/>
      <c r="H111" s="113" t="s">
        <v>4</v>
      </c>
      <c r="I111" s="113" t="s">
        <v>5</v>
      </c>
      <c r="J111" s="113"/>
      <c r="K111" s="113"/>
      <c r="L111" s="113"/>
      <c r="M111" s="113" t="s">
        <v>6</v>
      </c>
      <c r="N111" s="113"/>
      <c r="O111" s="113"/>
      <c r="P111" s="113"/>
    </row>
    <row r="112" spans="1:16" s="36" customFormat="1" ht="39.75" customHeight="1" x14ac:dyDescent="0.3">
      <c r="B112" s="114"/>
      <c r="C112" s="114"/>
      <c r="D112" s="115"/>
      <c r="E112" s="67" t="s">
        <v>7</v>
      </c>
      <c r="F112" s="67" t="s">
        <v>8</v>
      </c>
      <c r="G112" s="67" t="s">
        <v>9</v>
      </c>
      <c r="H112" s="113"/>
      <c r="I112" s="67" t="s">
        <v>115</v>
      </c>
      <c r="J112" s="67" t="s">
        <v>10</v>
      </c>
      <c r="K112" s="67" t="s">
        <v>11</v>
      </c>
      <c r="L112" s="67" t="s">
        <v>12</v>
      </c>
      <c r="M112" s="67" t="s">
        <v>13</v>
      </c>
      <c r="N112" s="67" t="s">
        <v>14</v>
      </c>
      <c r="O112" s="67" t="s">
        <v>15</v>
      </c>
      <c r="P112" s="67" t="s">
        <v>16</v>
      </c>
    </row>
    <row r="113" spans="1:16" ht="20.100000000000001" customHeight="1" x14ac:dyDescent="0.25">
      <c r="A113" s="27">
        <v>4</v>
      </c>
      <c r="B113" s="113" t="s">
        <v>17</v>
      </c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</row>
    <row r="114" spans="1:16" ht="36.75" customHeight="1" x14ac:dyDescent="0.25">
      <c r="A114" s="27">
        <v>4</v>
      </c>
      <c r="B114" s="67" t="s">
        <v>224</v>
      </c>
      <c r="C114" s="37" t="s">
        <v>245</v>
      </c>
      <c r="D114" s="68" t="s">
        <v>296</v>
      </c>
      <c r="E114" s="30">
        <v>12.474</v>
      </c>
      <c r="F114" s="30">
        <v>7.35</v>
      </c>
      <c r="G114" s="30">
        <v>44.94</v>
      </c>
      <c r="H114" s="30">
        <v>321.51</v>
      </c>
      <c r="I114" s="30">
        <v>0.14700000000000002</v>
      </c>
      <c r="J114" s="30">
        <v>2.4359999999999999</v>
      </c>
      <c r="K114" s="30">
        <v>8.4000000000000005E-2</v>
      </c>
      <c r="L114" s="30">
        <v>2.7510000000000003</v>
      </c>
      <c r="M114" s="30">
        <v>100.8</v>
      </c>
      <c r="N114" s="30">
        <v>128.72999999999999</v>
      </c>
      <c r="O114" s="30">
        <v>30.45</v>
      </c>
      <c r="P114" s="30">
        <v>36.854999999999997</v>
      </c>
    </row>
    <row r="115" spans="1:16" ht="25.9" customHeight="1" x14ac:dyDescent="0.25">
      <c r="B115" s="67" t="s">
        <v>246</v>
      </c>
      <c r="C115" s="37" t="s">
        <v>247</v>
      </c>
      <c r="D115" s="68">
        <v>200</v>
      </c>
      <c r="E115" s="30">
        <v>16.754999999999999</v>
      </c>
      <c r="F115" s="30">
        <v>15.75</v>
      </c>
      <c r="G115" s="30">
        <v>3.0149999999999992</v>
      </c>
      <c r="H115" s="30">
        <v>333.28500000000003</v>
      </c>
      <c r="I115" s="30">
        <v>1.0200000000000002</v>
      </c>
      <c r="J115" s="30">
        <v>7.4999999999999997E-2</v>
      </c>
      <c r="K115" s="30">
        <v>5.04</v>
      </c>
      <c r="L115" s="30">
        <v>9.3149999999999995</v>
      </c>
      <c r="M115" s="30">
        <v>101.91</v>
      </c>
      <c r="N115" s="30">
        <v>20.100000000000001</v>
      </c>
      <c r="O115" s="30">
        <v>173.05500000000001</v>
      </c>
      <c r="P115" s="30">
        <v>2.2949999999999999</v>
      </c>
    </row>
    <row r="116" spans="1:16" s="70" customFormat="1" ht="24.6" customHeight="1" x14ac:dyDescent="0.25">
      <c r="B116" s="93"/>
      <c r="C116" s="74" t="s">
        <v>193</v>
      </c>
      <c r="D116" s="94"/>
      <c r="E116" s="98">
        <v>14.6145</v>
      </c>
      <c r="F116" s="98">
        <v>11.55</v>
      </c>
      <c r="G116" s="98">
        <v>23.977499999999999</v>
      </c>
      <c r="H116" s="98">
        <v>327.39750000000004</v>
      </c>
      <c r="I116" s="98">
        <v>0.58350000000000013</v>
      </c>
      <c r="J116" s="98">
        <v>1.2555000000000001</v>
      </c>
      <c r="K116" s="98">
        <v>2.5619999999999998</v>
      </c>
      <c r="L116" s="98">
        <v>6.0329999999999995</v>
      </c>
      <c r="M116" s="98">
        <v>101.35499999999999</v>
      </c>
      <c r="N116" s="98">
        <v>74.414999999999992</v>
      </c>
      <c r="O116" s="98">
        <v>101.7525</v>
      </c>
      <c r="P116" s="98">
        <v>19.574999999999999</v>
      </c>
    </row>
    <row r="117" spans="1:16" s="70" customFormat="1" ht="23.45" customHeight="1" x14ac:dyDescent="0.25">
      <c r="B117" s="93" t="s">
        <v>215</v>
      </c>
      <c r="C117" s="74" t="s">
        <v>24</v>
      </c>
      <c r="D117" s="94">
        <v>30</v>
      </c>
      <c r="E117" s="30">
        <v>2.4</v>
      </c>
      <c r="F117" s="30">
        <v>7.4999999999999997E-2</v>
      </c>
      <c r="G117" s="30">
        <v>15.9</v>
      </c>
      <c r="H117" s="30">
        <v>81</v>
      </c>
      <c r="I117" s="30">
        <v>0.06</v>
      </c>
      <c r="J117" s="30">
        <v>1.2</v>
      </c>
      <c r="K117" s="30">
        <v>0</v>
      </c>
      <c r="L117" s="30">
        <v>0</v>
      </c>
      <c r="M117" s="30">
        <v>11.4</v>
      </c>
      <c r="N117" s="30">
        <v>39</v>
      </c>
      <c r="O117" s="30">
        <v>7.8</v>
      </c>
      <c r="P117" s="30">
        <v>0.75</v>
      </c>
    </row>
    <row r="118" spans="1:16" ht="18" customHeight="1" x14ac:dyDescent="0.25">
      <c r="A118" s="27">
        <v>4</v>
      </c>
      <c r="B118" s="90" t="s">
        <v>248</v>
      </c>
      <c r="C118" s="37" t="s">
        <v>140</v>
      </c>
      <c r="D118" s="68">
        <v>10</v>
      </c>
      <c r="E118" s="30">
        <v>0.25</v>
      </c>
      <c r="F118" s="30">
        <v>5.3</v>
      </c>
      <c r="G118" s="30">
        <v>1.89</v>
      </c>
      <c r="H118" s="30">
        <v>56</v>
      </c>
      <c r="I118" s="30">
        <v>1E-3</v>
      </c>
      <c r="J118" s="30">
        <v>0</v>
      </c>
      <c r="K118" s="30">
        <v>0.04</v>
      </c>
      <c r="L118" s="30">
        <v>0.1</v>
      </c>
      <c r="M118" s="30">
        <v>2.4</v>
      </c>
      <c r="N118" s="30">
        <v>3</v>
      </c>
      <c r="O118" s="30">
        <v>0</v>
      </c>
      <c r="P118" s="30">
        <v>0.02</v>
      </c>
    </row>
    <row r="119" spans="1:16" s="70" customFormat="1" ht="16.149999999999999" customHeight="1" x14ac:dyDescent="0.25">
      <c r="B119" s="93"/>
      <c r="C119" s="74" t="s">
        <v>196</v>
      </c>
      <c r="D119" s="94">
        <v>150</v>
      </c>
      <c r="E119" s="30">
        <v>0.6</v>
      </c>
      <c r="F119" s="30">
        <v>0.6</v>
      </c>
      <c r="G119" s="30">
        <v>14.699999999999998</v>
      </c>
      <c r="H119" s="30">
        <v>70.5</v>
      </c>
      <c r="I119" s="30">
        <v>0</v>
      </c>
      <c r="J119" s="30">
        <v>0</v>
      </c>
      <c r="K119" s="30">
        <v>15</v>
      </c>
      <c r="L119" s="30">
        <v>0.3</v>
      </c>
      <c r="M119" s="30">
        <v>24</v>
      </c>
      <c r="N119" s="30">
        <v>13.5</v>
      </c>
      <c r="O119" s="30">
        <v>16.5</v>
      </c>
      <c r="P119" s="30">
        <v>3.2999999999999994</v>
      </c>
    </row>
    <row r="120" spans="1:16" s="70" customFormat="1" ht="22.5" customHeight="1" x14ac:dyDescent="0.25">
      <c r="B120" s="93" t="s">
        <v>266</v>
      </c>
      <c r="C120" s="74" t="s">
        <v>57</v>
      </c>
      <c r="D120" s="94">
        <v>200</v>
      </c>
      <c r="E120" s="30">
        <v>4.08</v>
      </c>
      <c r="F120" s="30">
        <v>3.54</v>
      </c>
      <c r="G120" s="30">
        <v>17.579999999999998</v>
      </c>
      <c r="H120" s="30">
        <v>118.5</v>
      </c>
      <c r="I120" s="30">
        <v>0.06</v>
      </c>
      <c r="J120" s="30">
        <v>1.58</v>
      </c>
      <c r="K120" s="30">
        <v>0.02</v>
      </c>
      <c r="L120" s="30">
        <v>0</v>
      </c>
      <c r="M120" s="30">
        <v>152.22</v>
      </c>
      <c r="N120" s="30">
        <v>124.56</v>
      </c>
      <c r="O120" s="30">
        <v>21.34</v>
      </c>
      <c r="P120" s="30">
        <v>0.48</v>
      </c>
    </row>
    <row r="121" spans="1:16" ht="20.100000000000001" customHeight="1" x14ac:dyDescent="0.25">
      <c r="A121" s="27">
        <v>4</v>
      </c>
      <c r="B121" s="67"/>
      <c r="C121" s="67" t="s">
        <v>18</v>
      </c>
      <c r="D121" s="68"/>
      <c r="E121" s="67">
        <v>21.944499999999998</v>
      </c>
      <c r="F121" s="98">
        <v>21.065000000000001</v>
      </c>
      <c r="G121" s="98">
        <v>74.047499999999985</v>
      </c>
      <c r="H121" s="98">
        <v>653.39750000000004</v>
      </c>
      <c r="I121" s="98">
        <v>0.70450000000000013</v>
      </c>
      <c r="J121" s="98">
        <v>4.0354999999999999</v>
      </c>
      <c r="K121" s="98">
        <v>17.622</v>
      </c>
      <c r="L121" s="98">
        <v>6.4329999999999989</v>
      </c>
      <c r="M121" s="98">
        <v>291.375</v>
      </c>
      <c r="N121" s="98">
        <v>254.47499999999999</v>
      </c>
      <c r="O121" s="98">
        <v>147.39249999999998</v>
      </c>
      <c r="P121" s="98">
        <v>24.125</v>
      </c>
    </row>
    <row r="122" spans="1:16" ht="20.100000000000001" customHeight="1" x14ac:dyDescent="0.25">
      <c r="A122" s="27">
        <v>4</v>
      </c>
      <c r="B122" s="113" t="s">
        <v>19</v>
      </c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</row>
    <row r="123" spans="1:16" ht="35.25" customHeight="1" x14ac:dyDescent="0.25">
      <c r="A123" s="27">
        <v>4</v>
      </c>
      <c r="B123" s="62" t="s">
        <v>222</v>
      </c>
      <c r="C123" s="37" t="s">
        <v>168</v>
      </c>
      <c r="D123" s="68">
        <v>100</v>
      </c>
      <c r="E123" s="30">
        <v>1.49</v>
      </c>
      <c r="F123" s="30">
        <v>6.75</v>
      </c>
      <c r="G123" s="30">
        <v>8.9</v>
      </c>
      <c r="H123" s="30">
        <v>105.4</v>
      </c>
      <c r="I123" s="30">
        <v>0</v>
      </c>
      <c r="J123" s="30">
        <v>0.114</v>
      </c>
      <c r="K123" s="30">
        <v>2.25</v>
      </c>
      <c r="L123" s="30">
        <v>3.35</v>
      </c>
      <c r="M123" s="30">
        <v>23.9</v>
      </c>
      <c r="N123" s="30">
        <v>38.54</v>
      </c>
      <c r="O123" s="30">
        <v>94.76</v>
      </c>
      <c r="P123" s="30">
        <v>1.25</v>
      </c>
    </row>
    <row r="124" spans="1:16" ht="25.15" customHeight="1" x14ac:dyDescent="0.25">
      <c r="A124" s="27">
        <v>4</v>
      </c>
      <c r="B124" s="62" t="s">
        <v>189</v>
      </c>
      <c r="C124" s="37" t="s">
        <v>50</v>
      </c>
      <c r="D124" s="68">
        <v>200</v>
      </c>
      <c r="E124" s="30">
        <v>5.5</v>
      </c>
      <c r="F124" s="30">
        <v>5.25</v>
      </c>
      <c r="G124" s="30">
        <v>16.5</v>
      </c>
      <c r="H124" s="30">
        <v>148.25</v>
      </c>
      <c r="I124" s="30">
        <v>0</v>
      </c>
      <c r="J124" s="30">
        <v>0.25</v>
      </c>
      <c r="K124" s="30">
        <v>5.75</v>
      </c>
      <c r="L124" s="30">
        <v>2.5</v>
      </c>
      <c r="M124" s="30">
        <v>42.75</v>
      </c>
      <c r="N124" s="30">
        <v>35.5</v>
      </c>
      <c r="O124" s="30">
        <v>88</v>
      </c>
      <c r="P124" s="30">
        <v>2</v>
      </c>
    </row>
    <row r="125" spans="1:16" ht="21.6" customHeight="1" x14ac:dyDescent="0.25">
      <c r="A125" s="27">
        <v>4</v>
      </c>
      <c r="B125" s="62" t="s">
        <v>223</v>
      </c>
      <c r="C125" s="37" t="s">
        <v>180</v>
      </c>
      <c r="D125" s="68" t="s">
        <v>299</v>
      </c>
      <c r="E125" s="30">
        <v>20.52</v>
      </c>
      <c r="F125" s="30">
        <v>18.899999999999999</v>
      </c>
      <c r="G125" s="30">
        <v>37.980000000000004</v>
      </c>
      <c r="H125" s="30">
        <v>404.1</v>
      </c>
      <c r="I125" s="30">
        <v>0.16200000000000003</v>
      </c>
      <c r="J125" s="30">
        <v>1.62</v>
      </c>
      <c r="K125" s="30">
        <v>0</v>
      </c>
      <c r="L125" s="30">
        <v>4.32</v>
      </c>
      <c r="M125" s="30">
        <v>49.95</v>
      </c>
      <c r="N125" s="30">
        <v>357.58800000000002</v>
      </c>
      <c r="O125" s="30">
        <v>80.676000000000002</v>
      </c>
      <c r="P125" s="30">
        <v>5.2920000000000007</v>
      </c>
    </row>
    <row r="126" spans="1:16" ht="20.100000000000001" customHeight="1" x14ac:dyDescent="0.25">
      <c r="A126" s="27">
        <v>4</v>
      </c>
      <c r="B126" s="62" t="s">
        <v>207</v>
      </c>
      <c r="C126" s="37" t="s">
        <v>59</v>
      </c>
      <c r="D126" s="68">
        <v>200</v>
      </c>
      <c r="E126" s="30">
        <v>0.28000000000000003</v>
      </c>
      <c r="F126" s="30">
        <v>0.1</v>
      </c>
      <c r="G126" s="30">
        <v>32.880000000000003</v>
      </c>
      <c r="H126" s="30">
        <v>133.54000000000002</v>
      </c>
      <c r="I126" s="30">
        <v>0</v>
      </c>
      <c r="J126" s="30">
        <v>0</v>
      </c>
      <c r="K126" s="30">
        <v>19.3</v>
      </c>
      <c r="L126" s="30">
        <v>0.16</v>
      </c>
      <c r="M126" s="30">
        <v>13.78</v>
      </c>
      <c r="N126" s="30">
        <v>5.78</v>
      </c>
      <c r="O126" s="30">
        <v>7.38</v>
      </c>
      <c r="P126" s="30">
        <v>0.48</v>
      </c>
    </row>
    <row r="127" spans="1:16" ht="18.75" customHeight="1" x14ac:dyDescent="0.25">
      <c r="A127" s="27">
        <v>4</v>
      </c>
      <c r="B127" s="62" t="s">
        <v>208</v>
      </c>
      <c r="C127" s="37" t="s">
        <v>20</v>
      </c>
      <c r="D127" s="68">
        <v>40</v>
      </c>
      <c r="E127" s="30">
        <v>3.0666666666666664</v>
      </c>
      <c r="F127" s="30">
        <v>0.26666666666666672</v>
      </c>
      <c r="G127" s="30">
        <v>19.733333333333334</v>
      </c>
      <c r="H127" s="30">
        <v>94</v>
      </c>
      <c r="I127" s="30">
        <v>0</v>
      </c>
      <c r="J127" s="30">
        <v>0</v>
      </c>
      <c r="K127" s="30">
        <v>0</v>
      </c>
      <c r="L127" s="30">
        <v>0.4</v>
      </c>
      <c r="M127" s="30">
        <v>8</v>
      </c>
      <c r="N127" s="30">
        <v>26</v>
      </c>
      <c r="O127" s="30">
        <v>5.6000000000000014</v>
      </c>
      <c r="P127" s="30">
        <v>0.4</v>
      </c>
    </row>
    <row r="128" spans="1:16" ht="19.5" customHeight="1" x14ac:dyDescent="0.25">
      <c r="A128" s="27">
        <v>4</v>
      </c>
      <c r="B128" s="62" t="s">
        <v>220</v>
      </c>
      <c r="C128" s="37" t="s">
        <v>21</v>
      </c>
      <c r="D128" s="68">
        <v>50</v>
      </c>
      <c r="E128" s="30">
        <v>3.25</v>
      </c>
      <c r="F128" s="30">
        <v>0.625</v>
      </c>
      <c r="G128" s="30">
        <v>19.75</v>
      </c>
      <c r="H128" s="30">
        <v>99</v>
      </c>
      <c r="I128" s="30">
        <v>0.125</v>
      </c>
      <c r="J128" s="30">
        <v>0</v>
      </c>
      <c r="K128" s="30">
        <v>0</v>
      </c>
      <c r="L128" s="30">
        <v>0.75</v>
      </c>
      <c r="M128" s="30">
        <v>14.499999999999998</v>
      </c>
      <c r="N128" s="30">
        <v>75</v>
      </c>
      <c r="O128" s="30">
        <v>23.5</v>
      </c>
      <c r="P128" s="30">
        <v>2</v>
      </c>
    </row>
    <row r="129" spans="1:16" ht="19.899999999999999" hidden="1" customHeight="1" x14ac:dyDescent="0.3">
      <c r="B129" s="67"/>
      <c r="C129" s="37">
        <v>0</v>
      </c>
      <c r="D129" s="68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30">
        <v>0</v>
      </c>
      <c r="M129" s="30">
        <v>0</v>
      </c>
      <c r="N129" s="30">
        <v>0</v>
      </c>
      <c r="O129" s="30">
        <v>0</v>
      </c>
      <c r="P129" s="30">
        <v>0</v>
      </c>
    </row>
    <row r="130" spans="1:16" ht="20.100000000000001" customHeight="1" x14ac:dyDescent="0.25">
      <c r="A130" s="27">
        <v>4</v>
      </c>
      <c r="B130" s="67"/>
      <c r="C130" s="67" t="s">
        <v>18</v>
      </c>
      <c r="D130" s="68"/>
      <c r="E130" s="67">
        <v>34.106666666666669</v>
      </c>
      <c r="F130" s="67">
        <v>31.891666666666666</v>
      </c>
      <c r="G130" s="67">
        <v>135.74333333333334</v>
      </c>
      <c r="H130" s="67">
        <v>984.29</v>
      </c>
      <c r="I130" s="67">
        <v>0.28700000000000003</v>
      </c>
      <c r="J130" s="67">
        <v>1.984</v>
      </c>
      <c r="K130" s="67">
        <v>27.3</v>
      </c>
      <c r="L130" s="67">
        <v>11.48</v>
      </c>
      <c r="M130" s="67">
        <v>152.88</v>
      </c>
      <c r="N130" s="67">
        <v>538.40800000000002</v>
      </c>
      <c r="O130" s="67">
        <v>299.916</v>
      </c>
      <c r="P130" s="67">
        <v>11.422000000000002</v>
      </c>
    </row>
    <row r="131" spans="1:16" ht="20.100000000000001" customHeight="1" x14ac:dyDescent="0.25">
      <c r="A131" s="27">
        <v>4</v>
      </c>
      <c r="B131" s="113" t="s">
        <v>22</v>
      </c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</row>
    <row r="132" spans="1:16" ht="27" customHeight="1" x14ac:dyDescent="0.25">
      <c r="A132" s="27">
        <v>4</v>
      </c>
      <c r="B132" s="67" t="s">
        <v>268</v>
      </c>
      <c r="C132" s="37" t="s">
        <v>267</v>
      </c>
      <c r="D132" s="68" t="s">
        <v>296</v>
      </c>
      <c r="E132" s="30">
        <v>14.741999999999997</v>
      </c>
      <c r="F132" s="30">
        <v>21.524999999999999</v>
      </c>
      <c r="G132" s="30">
        <v>64.028999999999996</v>
      </c>
      <c r="H132" s="30">
        <v>508.80900000000003</v>
      </c>
      <c r="I132" s="30">
        <v>0.29400000000000004</v>
      </c>
      <c r="J132" s="30">
        <v>0.77700000000000002</v>
      </c>
      <c r="K132" s="30">
        <v>4.2000000000000003E-2</v>
      </c>
      <c r="L132" s="30">
        <v>6.2579999999999991</v>
      </c>
      <c r="M132" s="30">
        <v>165.102</v>
      </c>
      <c r="N132" s="30">
        <v>230.34899999999999</v>
      </c>
      <c r="O132" s="30">
        <v>63.650999999999996</v>
      </c>
      <c r="P132" s="30">
        <v>2.7510000000000003</v>
      </c>
    </row>
    <row r="133" spans="1:16" ht="17.45" customHeight="1" x14ac:dyDescent="0.25">
      <c r="B133" s="67" t="s">
        <v>194</v>
      </c>
      <c r="C133" s="37" t="s">
        <v>51</v>
      </c>
      <c r="D133" s="68">
        <v>200</v>
      </c>
      <c r="E133" s="30">
        <v>0.16</v>
      </c>
      <c r="F133" s="30">
        <v>0.16</v>
      </c>
      <c r="G133" s="30">
        <v>19.88</v>
      </c>
      <c r="H133" s="30">
        <v>81.599999999999994</v>
      </c>
      <c r="I133" s="30">
        <v>0.02</v>
      </c>
      <c r="J133" s="30">
        <v>0.9</v>
      </c>
      <c r="K133" s="30">
        <v>0</v>
      </c>
      <c r="L133" s="30">
        <v>0.08</v>
      </c>
      <c r="M133" s="30">
        <v>13.94</v>
      </c>
      <c r="N133" s="30">
        <v>4.4000000000000004</v>
      </c>
      <c r="O133" s="30">
        <v>5.14</v>
      </c>
      <c r="P133" s="30">
        <v>0.93600000000000005</v>
      </c>
    </row>
    <row r="134" spans="1:16" ht="16.149999999999999" customHeight="1" x14ac:dyDescent="0.25">
      <c r="A134" s="27">
        <v>4</v>
      </c>
      <c r="B134" s="67"/>
      <c r="C134" s="67" t="s">
        <v>18</v>
      </c>
      <c r="D134" s="47"/>
      <c r="E134" s="67">
        <v>14.901999999999997</v>
      </c>
      <c r="F134" s="67">
        <v>21.684999999999999</v>
      </c>
      <c r="G134" s="67">
        <v>83.908999999999992</v>
      </c>
      <c r="H134" s="67">
        <v>590.40899999999999</v>
      </c>
      <c r="I134" s="67">
        <v>0.31400000000000006</v>
      </c>
      <c r="J134" s="67">
        <v>1.677</v>
      </c>
      <c r="K134" s="67">
        <v>4.2000000000000003E-2</v>
      </c>
      <c r="L134" s="67">
        <v>6.3379999999999992</v>
      </c>
      <c r="M134" s="67">
        <v>179.042</v>
      </c>
      <c r="N134" s="67">
        <v>234.749</v>
      </c>
      <c r="O134" s="67">
        <v>68.790999999999997</v>
      </c>
      <c r="P134" s="67">
        <v>3.6870000000000003</v>
      </c>
    </row>
    <row r="135" spans="1:16" ht="20.100000000000001" customHeight="1" x14ac:dyDescent="0.25">
      <c r="A135" s="27">
        <v>4</v>
      </c>
      <c r="B135" s="67"/>
      <c r="C135" s="67" t="s">
        <v>28</v>
      </c>
      <c r="D135" s="47"/>
      <c r="E135" s="67">
        <v>70.953166666666661</v>
      </c>
      <c r="F135" s="67">
        <v>74.641666666666666</v>
      </c>
      <c r="G135" s="67">
        <v>293.69983333333334</v>
      </c>
      <c r="H135" s="67">
        <v>2228.0965000000001</v>
      </c>
      <c r="I135" s="67">
        <v>1.3055000000000003</v>
      </c>
      <c r="J135" s="67">
        <v>7.6965000000000003</v>
      </c>
      <c r="K135" s="67">
        <v>44.963999999999999</v>
      </c>
      <c r="L135" s="67">
        <v>24.250999999999998</v>
      </c>
      <c r="M135" s="67">
        <v>623.29700000000003</v>
      </c>
      <c r="N135" s="67">
        <v>1027.6320000000001</v>
      </c>
      <c r="O135" s="67">
        <v>516.09950000000003</v>
      </c>
      <c r="P135" s="67">
        <v>39.234000000000002</v>
      </c>
    </row>
    <row r="136" spans="1:16" s="36" customFormat="1" ht="20.100000000000001" customHeight="1" x14ac:dyDescent="0.35">
      <c r="B136" s="41"/>
      <c r="C136" s="41"/>
      <c r="D136" s="46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</row>
    <row r="137" spans="1:16" s="36" customFormat="1" ht="20.100000000000001" customHeight="1" x14ac:dyDescent="0.3">
      <c r="B137" s="39" t="s">
        <v>119</v>
      </c>
      <c r="C137" s="38"/>
      <c r="D137" s="46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</row>
    <row r="138" spans="1:16" s="36" customFormat="1" ht="20.100000000000001" customHeight="1" x14ac:dyDescent="0.3">
      <c r="B138" s="39" t="s">
        <v>114</v>
      </c>
      <c r="C138" s="38"/>
      <c r="D138" s="46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</row>
    <row r="139" spans="1:16" s="36" customFormat="1" ht="20.100000000000001" customHeight="1" x14ac:dyDescent="0.3">
      <c r="B139" s="39" t="s">
        <v>293</v>
      </c>
      <c r="C139" s="38"/>
      <c r="D139" s="46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</row>
    <row r="140" spans="1:16" s="36" customFormat="1" ht="20.100000000000001" customHeight="1" x14ac:dyDescent="0.35">
      <c r="B140" s="41"/>
      <c r="C140" s="41"/>
      <c r="D140" s="46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</row>
    <row r="141" spans="1:16" s="36" customFormat="1" ht="39.75" customHeight="1" x14ac:dyDescent="0.3">
      <c r="B141" s="114" t="s">
        <v>0</v>
      </c>
      <c r="C141" s="114" t="s">
        <v>1</v>
      </c>
      <c r="D141" s="115" t="s">
        <v>2</v>
      </c>
      <c r="E141" s="113" t="s">
        <v>3</v>
      </c>
      <c r="F141" s="113"/>
      <c r="G141" s="113"/>
      <c r="H141" s="113" t="s">
        <v>4</v>
      </c>
      <c r="I141" s="113" t="s">
        <v>5</v>
      </c>
      <c r="J141" s="113"/>
      <c r="K141" s="113"/>
      <c r="L141" s="113"/>
      <c r="M141" s="113" t="s">
        <v>6</v>
      </c>
      <c r="N141" s="113"/>
      <c r="O141" s="113"/>
      <c r="P141" s="113"/>
    </row>
    <row r="142" spans="1:16" s="36" customFormat="1" ht="33.6" customHeight="1" x14ac:dyDescent="0.3">
      <c r="B142" s="114"/>
      <c r="C142" s="114"/>
      <c r="D142" s="115"/>
      <c r="E142" s="67" t="s">
        <v>7</v>
      </c>
      <c r="F142" s="67" t="s">
        <v>8</v>
      </c>
      <c r="G142" s="67" t="s">
        <v>9</v>
      </c>
      <c r="H142" s="113"/>
      <c r="I142" s="67" t="s">
        <v>115</v>
      </c>
      <c r="J142" s="67" t="s">
        <v>10</v>
      </c>
      <c r="K142" s="67" t="s">
        <v>11</v>
      </c>
      <c r="L142" s="67" t="s">
        <v>12</v>
      </c>
      <c r="M142" s="67" t="s">
        <v>13</v>
      </c>
      <c r="N142" s="67" t="s">
        <v>14</v>
      </c>
      <c r="O142" s="67" t="s">
        <v>15</v>
      </c>
      <c r="P142" s="67" t="s">
        <v>16</v>
      </c>
    </row>
    <row r="143" spans="1:16" ht="20.100000000000001" customHeight="1" x14ac:dyDescent="0.25">
      <c r="A143" s="27">
        <v>5</v>
      </c>
      <c r="B143" s="113" t="s">
        <v>17</v>
      </c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</row>
    <row r="144" spans="1:16" ht="36.75" customHeight="1" x14ac:dyDescent="0.25">
      <c r="A144" s="27">
        <v>5</v>
      </c>
      <c r="B144" s="67" t="s">
        <v>225</v>
      </c>
      <c r="C144" s="37" t="s">
        <v>269</v>
      </c>
      <c r="D144" s="68" t="s">
        <v>296</v>
      </c>
      <c r="E144" s="30">
        <v>15.75</v>
      </c>
      <c r="F144" s="30">
        <v>14.04</v>
      </c>
      <c r="G144" s="30">
        <v>29.718000000000004</v>
      </c>
      <c r="H144" s="30">
        <v>362.7</v>
      </c>
      <c r="I144" s="30">
        <v>7.2000000000000008E-2</v>
      </c>
      <c r="J144" s="30">
        <v>1.9800000000000002</v>
      </c>
      <c r="K144" s="30">
        <v>0.10799999999999998</v>
      </c>
      <c r="L144" s="30">
        <v>6.0479999999999992</v>
      </c>
      <c r="M144" s="30">
        <v>184.86</v>
      </c>
      <c r="N144" s="30">
        <v>265.14000000000004</v>
      </c>
      <c r="O144" s="30">
        <v>40.409999999999997</v>
      </c>
      <c r="P144" s="30">
        <v>1.0619999999999998</v>
      </c>
    </row>
    <row r="145" spans="1:16" ht="20.100000000000001" customHeight="1" x14ac:dyDescent="0.25">
      <c r="A145" s="27">
        <v>5</v>
      </c>
      <c r="B145" s="67" t="s">
        <v>248</v>
      </c>
      <c r="C145" s="37" t="s">
        <v>141</v>
      </c>
      <c r="D145" s="68">
        <v>10</v>
      </c>
      <c r="E145" s="30">
        <v>0.08</v>
      </c>
      <c r="F145" s="30">
        <v>7.25</v>
      </c>
      <c r="G145" s="30">
        <v>0.13</v>
      </c>
      <c r="H145" s="30">
        <v>66.099999999999994</v>
      </c>
      <c r="I145" s="30">
        <v>1E-3</v>
      </c>
      <c r="J145" s="30">
        <v>0</v>
      </c>
      <c r="K145" s="30">
        <v>0.04</v>
      </c>
      <c r="L145" s="30">
        <v>0.1</v>
      </c>
      <c r="M145" s="30">
        <v>2.4</v>
      </c>
      <c r="N145" s="30">
        <v>3</v>
      </c>
      <c r="O145" s="30">
        <v>0</v>
      </c>
      <c r="P145" s="30">
        <v>0.02</v>
      </c>
    </row>
    <row r="146" spans="1:16" ht="20.100000000000001" customHeight="1" x14ac:dyDescent="0.25">
      <c r="A146" s="27">
        <v>5</v>
      </c>
      <c r="B146" s="67" t="s">
        <v>215</v>
      </c>
      <c r="C146" s="37" t="s">
        <v>24</v>
      </c>
      <c r="D146" s="68">
        <v>40</v>
      </c>
      <c r="E146" s="30">
        <v>3.2</v>
      </c>
      <c r="F146" s="30">
        <v>0.1</v>
      </c>
      <c r="G146" s="30">
        <v>21.2</v>
      </c>
      <c r="H146" s="30">
        <v>108</v>
      </c>
      <c r="I146" s="30">
        <v>0.08</v>
      </c>
      <c r="J146" s="30">
        <v>1.6</v>
      </c>
      <c r="K146" s="30">
        <v>0</v>
      </c>
      <c r="L146" s="30">
        <v>0</v>
      </c>
      <c r="M146" s="30">
        <v>15.2</v>
      </c>
      <c r="N146" s="30">
        <v>52</v>
      </c>
      <c r="O146" s="30">
        <v>10.4</v>
      </c>
      <c r="P146" s="30">
        <v>1</v>
      </c>
    </row>
    <row r="147" spans="1:16" ht="20.100000000000001" customHeight="1" x14ac:dyDescent="0.25">
      <c r="A147" s="27">
        <v>5</v>
      </c>
      <c r="B147" s="67" t="s">
        <v>182</v>
      </c>
      <c r="C147" s="37" t="s">
        <v>26</v>
      </c>
      <c r="D147" s="68" t="s">
        <v>132</v>
      </c>
      <c r="E147" s="30">
        <v>0.08</v>
      </c>
      <c r="F147" s="30">
        <v>0.02</v>
      </c>
      <c r="G147" s="30">
        <v>15</v>
      </c>
      <c r="H147" s="30">
        <v>60.5</v>
      </c>
      <c r="I147" s="30">
        <v>0</v>
      </c>
      <c r="J147" s="30">
        <v>0</v>
      </c>
      <c r="K147" s="30">
        <v>0.04</v>
      </c>
      <c r="L147" s="30">
        <v>0</v>
      </c>
      <c r="M147" s="30">
        <v>11.1</v>
      </c>
      <c r="N147" s="30">
        <v>1.4</v>
      </c>
      <c r="O147" s="30">
        <v>2.8</v>
      </c>
      <c r="P147" s="30">
        <v>0.28000000000000003</v>
      </c>
    </row>
    <row r="148" spans="1:16" s="70" customFormat="1" ht="15.6" customHeight="1" x14ac:dyDescent="0.25">
      <c r="B148" s="100"/>
      <c r="C148" s="74" t="s">
        <v>307</v>
      </c>
      <c r="D148" s="101">
        <v>200</v>
      </c>
      <c r="E148" s="30">
        <v>11.6</v>
      </c>
      <c r="F148" s="30">
        <v>12.8</v>
      </c>
      <c r="G148" s="30">
        <v>18.8</v>
      </c>
      <c r="H148" s="30">
        <v>243.6</v>
      </c>
      <c r="I148" s="30">
        <v>0.2</v>
      </c>
      <c r="J148" s="30">
        <v>5.2</v>
      </c>
      <c r="K148" s="30">
        <v>0</v>
      </c>
      <c r="L148" s="30">
        <v>0</v>
      </c>
      <c r="M148" s="30">
        <v>480</v>
      </c>
      <c r="N148" s="30">
        <v>360</v>
      </c>
      <c r="O148" s="30">
        <v>56</v>
      </c>
      <c r="P148" s="30">
        <v>0.4</v>
      </c>
    </row>
    <row r="149" spans="1:16" ht="20.100000000000001" customHeight="1" x14ac:dyDescent="0.25">
      <c r="A149" s="27">
        <v>5</v>
      </c>
      <c r="B149" s="67"/>
      <c r="C149" s="37" t="s">
        <v>196</v>
      </c>
      <c r="D149" s="68">
        <v>150</v>
      </c>
      <c r="E149" s="30">
        <v>1.3999999999999997</v>
      </c>
      <c r="F149" s="30">
        <v>0.20000000000000004</v>
      </c>
      <c r="G149" s="30">
        <v>14.3</v>
      </c>
      <c r="H149" s="30">
        <v>64.599999999999994</v>
      </c>
      <c r="I149" s="30">
        <v>5.9999999999999991E-2</v>
      </c>
      <c r="J149" s="30">
        <v>15</v>
      </c>
      <c r="K149" s="30">
        <v>0</v>
      </c>
      <c r="L149" s="30">
        <v>1.7</v>
      </c>
      <c r="M149" s="30">
        <v>30</v>
      </c>
      <c r="N149" s="30">
        <v>51</v>
      </c>
      <c r="O149" s="30">
        <v>24</v>
      </c>
      <c r="P149" s="30">
        <v>0.9</v>
      </c>
    </row>
    <row r="150" spans="1:16" ht="20.100000000000001" customHeight="1" x14ac:dyDescent="0.25">
      <c r="A150" s="27">
        <v>5</v>
      </c>
      <c r="B150" s="67"/>
      <c r="C150" s="67" t="s">
        <v>18</v>
      </c>
      <c r="D150" s="68"/>
      <c r="E150" s="67">
        <v>32.11</v>
      </c>
      <c r="F150" s="67">
        <v>34.410000000000004</v>
      </c>
      <c r="G150" s="67">
        <v>99.147999999999996</v>
      </c>
      <c r="H150" s="67">
        <v>905.5</v>
      </c>
      <c r="I150" s="67">
        <v>0.41300000000000003</v>
      </c>
      <c r="J150" s="67">
        <v>23.78</v>
      </c>
      <c r="K150" s="67">
        <v>0.188</v>
      </c>
      <c r="L150" s="67">
        <v>7.847999999999999</v>
      </c>
      <c r="M150" s="67">
        <v>723.56</v>
      </c>
      <c r="N150" s="67">
        <v>732.54</v>
      </c>
      <c r="O150" s="67">
        <v>133.60999999999999</v>
      </c>
      <c r="P150" s="67">
        <v>3.6619999999999999</v>
      </c>
    </row>
    <row r="151" spans="1:16" ht="18" customHeight="1" x14ac:dyDescent="0.25">
      <c r="A151" s="27">
        <v>5</v>
      </c>
      <c r="B151" s="113" t="s">
        <v>19</v>
      </c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</row>
    <row r="152" spans="1:16" ht="21" customHeight="1" x14ac:dyDescent="0.25">
      <c r="A152" s="27">
        <v>5</v>
      </c>
      <c r="B152" s="62" t="s">
        <v>190</v>
      </c>
      <c r="C152" s="37" t="s">
        <v>272</v>
      </c>
      <c r="D152" s="68">
        <v>100</v>
      </c>
      <c r="E152" s="30">
        <v>0.7</v>
      </c>
      <c r="F152" s="30">
        <v>6</v>
      </c>
      <c r="G152" s="30">
        <v>2.2999999999999998</v>
      </c>
      <c r="H152" s="30">
        <v>67.3</v>
      </c>
      <c r="I152" s="30">
        <v>0</v>
      </c>
      <c r="J152" s="30">
        <v>95</v>
      </c>
      <c r="K152" s="30">
        <v>0</v>
      </c>
      <c r="L152" s="30">
        <v>2.7</v>
      </c>
      <c r="M152" s="30">
        <v>21.8</v>
      </c>
      <c r="N152" s="30">
        <v>40</v>
      </c>
      <c r="O152" s="30">
        <v>13.3</v>
      </c>
      <c r="P152" s="30">
        <v>0.5</v>
      </c>
    </row>
    <row r="153" spans="1:16" ht="21" customHeight="1" x14ac:dyDescent="0.25">
      <c r="B153" s="62" t="s">
        <v>218</v>
      </c>
      <c r="C153" s="37" t="s">
        <v>169</v>
      </c>
      <c r="D153" s="68">
        <v>100</v>
      </c>
      <c r="E153" s="30">
        <v>1.7</v>
      </c>
      <c r="F153" s="30">
        <v>3</v>
      </c>
      <c r="G153" s="30">
        <v>6</v>
      </c>
      <c r="H153" s="30">
        <v>57.8</v>
      </c>
      <c r="I153" s="30">
        <v>0</v>
      </c>
      <c r="J153" s="30">
        <v>6.2</v>
      </c>
      <c r="K153" s="30">
        <v>0</v>
      </c>
      <c r="L153" s="30">
        <v>2.2000000000000002</v>
      </c>
      <c r="M153" s="30">
        <v>36.4</v>
      </c>
      <c r="N153" s="30">
        <v>36.4</v>
      </c>
      <c r="O153" s="30">
        <v>13.3</v>
      </c>
      <c r="P153" s="30">
        <v>0.7</v>
      </c>
    </row>
    <row r="154" spans="1:16" ht="21" customHeight="1" x14ac:dyDescent="0.25">
      <c r="B154" s="62"/>
      <c r="C154" s="37" t="s">
        <v>193</v>
      </c>
      <c r="D154" s="68"/>
      <c r="E154" s="30">
        <v>1.2</v>
      </c>
      <c r="F154" s="30">
        <v>4.5</v>
      </c>
      <c r="G154" s="30">
        <v>4.1500000000000004</v>
      </c>
      <c r="H154" s="30">
        <v>62.55</v>
      </c>
      <c r="I154" s="30">
        <v>0</v>
      </c>
      <c r="J154" s="30">
        <v>50.6</v>
      </c>
      <c r="K154" s="30">
        <v>0</v>
      </c>
      <c r="L154" s="30">
        <v>2.4500000000000002</v>
      </c>
      <c r="M154" s="30">
        <v>29.1</v>
      </c>
      <c r="N154" s="30">
        <v>38.200000000000003</v>
      </c>
      <c r="O154" s="30">
        <v>13.3</v>
      </c>
      <c r="P154" s="30">
        <v>0.6</v>
      </c>
    </row>
    <row r="155" spans="1:16" ht="20.100000000000001" customHeight="1" x14ac:dyDescent="0.25">
      <c r="A155" s="27">
        <v>5</v>
      </c>
      <c r="B155" s="62" t="s">
        <v>227</v>
      </c>
      <c r="C155" s="37" t="s">
        <v>128</v>
      </c>
      <c r="D155" s="68">
        <v>250</v>
      </c>
      <c r="E155" s="30">
        <v>12.75</v>
      </c>
      <c r="F155" s="30">
        <v>14</v>
      </c>
      <c r="G155" s="30">
        <v>37.5</v>
      </c>
      <c r="H155" s="30">
        <v>327.00000000000006</v>
      </c>
      <c r="I155" s="30">
        <v>0</v>
      </c>
      <c r="J155" s="30">
        <v>0.25</v>
      </c>
      <c r="K155" s="30">
        <v>16</v>
      </c>
      <c r="L155" s="30">
        <v>0.75</v>
      </c>
      <c r="M155" s="30">
        <v>51</v>
      </c>
      <c r="N155" s="30">
        <v>208.75</v>
      </c>
      <c r="O155" s="30">
        <v>57.5</v>
      </c>
      <c r="P155" s="30">
        <v>4</v>
      </c>
    </row>
    <row r="156" spans="1:16" ht="20.100000000000001" customHeight="1" x14ac:dyDescent="0.25">
      <c r="A156" s="27">
        <v>5</v>
      </c>
      <c r="B156" s="62" t="s">
        <v>305</v>
      </c>
      <c r="C156" s="37" t="s">
        <v>306</v>
      </c>
      <c r="D156" s="68" t="s">
        <v>299</v>
      </c>
      <c r="E156" s="30">
        <v>17.36</v>
      </c>
      <c r="F156" s="30">
        <v>18.284000000000002</v>
      </c>
      <c r="G156" s="30">
        <v>132.72</v>
      </c>
      <c r="H156" s="30">
        <v>532.84</v>
      </c>
      <c r="I156" s="30">
        <v>5.6000000000000008E-3</v>
      </c>
      <c r="J156" s="30">
        <v>0.308</v>
      </c>
      <c r="K156" s="30">
        <v>0.98</v>
      </c>
      <c r="L156" s="30">
        <v>9.8000000000000007</v>
      </c>
      <c r="M156" s="30">
        <v>72.212000000000003</v>
      </c>
      <c r="N156" s="30">
        <v>78.427999999999997</v>
      </c>
      <c r="O156" s="30">
        <v>175.14</v>
      </c>
      <c r="P156" s="30">
        <v>5.88</v>
      </c>
    </row>
    <row r="157" spans="1:16" ht="20.100000000000001" customHeight="1" x14ac:dyDescent="0.25">
      <c r="A157" s="27">
        <v>5</v>
      </c>
      <c r="B157" s="62" t="s">
        <v>221</v>
      </c>
      <c r="C157" s="37" t="s">
        <v>55</v>
      </c>
      <c r="D157" s="68">
        <v>200</v>
      </c>
      <c r="E157" s="30">
        <v>0.57999999999999996</v>
      </c>
      <c r="F157" s="30">
        <v>0.06</v>
      </c>
      <c r="G157" s="30">
        <v>30.2</v>
      </c>
      <c r="H157" s="30">
        <v>123.66</v>
      </c>
      <c r="I157" s="30">
        <v>0</v>
      </c>
      <c r="J157" s="30">
        <v>1.1000000000000001</v>
      </c>
      <c r="K157" s="30">
        <v>0</v>
      </c>
      <c r="L157" s="30">
        <v>0.18</v>
      </c>
      <c r="M157" s="30">
        <v>15.7</v>
      </c>
      <c r="N157" s="30">
        <v>16.32</v>
      </c>
      <c r="O157" s="30">
        <v>3.36</v>
      </c>
      <c r="P157" s="30">
        <v>0.38</v>
      </c>
    </row>
    <row r="158" spans="1:16" ht="20.100000000000001" customHeight="1" x14ac:dyDescent="0.25">
      <c r="A158" s="27">
        <v>5</v>
      </c>
      <c r="B158" s="62" t="s">
        <v>208</v>
      </c>
      <c r="C158" s="37" t="s">
        <v>20</v>
      </c>
      <c r="D158" s="68">
        <v>40</v>
      </c>
      <c r="E158" s="30">
        <v>3.0666666666666664</v>
      </c>
      <c r="F158" s="30">
        <v>0.26666666666666672</v>
      </c>
      <c r="G158" s="30">
        <v>19.733333333333334</v>
      </c>
      <c r="H158" s="30">
        <v>94</v>
      </c>
      <c r="I158" s="30">
        <v>0</v>
      </c>
      <c r="J158" s="30">
        <v>0</v>
      </c>
      <c r="K158" s="30">
        <v>0</v>
      </c>
      <c r="L158" s="30">
        <v>0.4</v>
      </c>
      <c r="M158" s="30">
        <v>8</v>
      </c>
      <c r="N158" s="30">
        <v>26</v>
      </c>
      <c r="O158" s="30">
        <v>5.6000000000000014</v>
      </c>
      <c r="P158" s="30">
        <v>0.4</v>
      </c>
    </row>
    <row r="159" spans="1:16" ht="20.100000000000001" customHeight="1" x14ac:dyDescent="0.25">
      <c r="A159" s="27">
        <v>5</v>
      </c>
      <c r="B159" s="62" t="s">
        <v>220</v>
      </c>
      <c r="C159" s="37" t="s">
        <v>21</v>
      </c>
      <c r="D159" s="68">
        <v>50</v>
      </c>
      <c r="E159" s="30">
        <v>3.25</v>
      </c>
      <c r="F159" s="30">
        <v>0.625</v>
      </c>
      <c r="G159" s="30">
        <v>19.75</v>
      </c>
      <c r="H159" s="30">
        <v>99</v>
      </c>
      <c r="I159" s="30">
        <v>0.125</v>
      </c>
      <c r="J159" s="30">
        <v>0</v>
      </c>
      <c r="K159" s="30">
        <v>0</v>
      </c>
      <c r="L159" s="30">
        <v>0.75</v>
      </c>
      <c r="M159" s="30">
        <v>14.499999999999998</v>
      </c>
      <c r="N159" s="30">
        <v>75</v>
      </c>
      <c r="O159" s="30">
        <v>23.5</v>
      </c>
      <c r="P159" s="30">
        <v>2</v>
      </c>
    </row>
    <row r="160" spans="1:16" ht="20.100000000000001" customHeight="1" x14ac:dyDescent="0.25">
      <c r="A160" s="27">
        <v>5</v>
      </c>
      <c r="B160" s="67"/>
      <c r="C160" s="67" t="s">
        <v>18</v>
      </c>
      <c r="D160" s="68"/>
      <c r="E160" s="67">
        <v>38.206666666666663</v>
      </c>
      <c r="F160" s="93">
        <v>37.735666666666674</v>
      </c>
      <c r="G160" s="93">
        <v>244.05333333333334</v>
      </c>
      <c r="H160" s="93">
        <v>1239.0500000000002</v>
      </c>
      <c r="I160" s="93">
        <v>0.13059999999999999</v>
      </c>
      <c r="J160" s="93">
        <v>52.258000000000003</v>
      </c>
      <c r="K160" s="93">
        <v>16.98</v>
      </c>
      <c r="L160" s="93">
        <v>14.33</v>
      </c>
      <c r="M160" s="93">
        <v>190.512</v>
      </c>
      <c r="N160" s="93">
        <v>442.69799999999998</v>
      </c>
      <c r="O160" s="93">
        <v>278.39999999999998</v>
      </c>
      <c r="P160" s="93">
        <v>13.260000000000002</v>
      </c>
    </row>
    <row r="161" spans="1:16" ht="20.100000000000001" customHeight="1" x14ac:dyDescent="0.25">
      <c r="A161" s="27">
        <v>5</v>
      </c>
      <c r="B161" s="113" t="s">
        <v>22</v>
      </c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</row>
    <row r="162" spans="1:16" ht="36" customHeight="1" x14ac:dyDescent="0.25">
      <c r="A162" s="27">
        <v>5</v>
      </c>
      <c r="B162" s="67" t="s">
        <v>228</v>
      </c>
      <c r="C162" s="37" t="s">
        <v>290</v>
      </c>
      <c r="D162" s="68">
        <v>100</v>
      </c>
      <c r="E162" s="30">
        <v>12.88</v>
      </c>
      <c r="F162" s="30">
        <v>12.86</v>
      </c>
      <c r="G162" s="30">
        <v>16.38</v>
      </c>
      <c r="H162" s="30">
        <v>236.94</v>
      </c>
      <c r="I162" s="30">
        <v>7.0000000000000007E-2</v>
      </c>
      <c r="J162" s="30">
        <v>3.27</v>
      </c>
      <c r="K162" s="30">
        <v>0.82499999999999996</v>
      </c>
      <c r="L162" s="30">
        <v>0.81</v>
      </c>
      <c r="M162" s="30">
        <v>236.22</v>
      </c>
      <c r="N162" s="30">
        <v>21.05</v>
      </c>
      <c r="O162" s="30">
        <v>192.82</v>
      </c>
      <c r="P162" s="30">
        <v>1.19</v>
      </c>
    </row>
    <row r="163" spans="1:16" ht="18.600000000000001" customHeight="1" x14ac:dyDescent="0.25">
      <c r="A163" s="27">
        <v>5</v>
      </c>
      <c r="B163" s="67" t="s">
        <v>216</v>
      </c>
      <c r="C163" s="37" t="s">
        <v>273</v>
      </c>
      <c r="D163" s="68">
        <v>200</v>
      </c>
      <c r="E163" s="30">
        <v>0</v>
      </c>
      <c r="F163" s="30">
        <v>0.02</v>
      </c>
      <c r="G163" s="30">
        <v>15.08</v>
      </c>
      <c r="H163" s="30">
        <v>60.4</v>
      </c>
      <c r="I163" s="30">
        <v>0.02</v>
      </c>
      <c r="J163" s="30">
        <v>0.18</v>
      </c>
      <c r="K163" s="30">
        <v>0.02</v>
      </c>
      <c r="L163" s="30">
        <v>0</v>
      </c>
      <c r="M163" s="30">
        <v>0.46</v>
      </c>
      <c r="N163" s="30">
        <v>0</v>
      </c>
      <c r="O163" s="30">
        <v>0.02</v>
      </c>
      <c r="P163" s="30">
        <v>0.26</v>
      </c>
    </row>
    <row r="164" spans="1:16" ht="17.45" customHeight="1" x14ac:dyDescent="0.25">
      <c r="A164" s="27">
        <v>5</v>
      </c>
      <c r="B164" s="67"/>
      <c r="C164" s="67" t="s">
        <v>18</v>
      </c>
      <c r="D164" s="68"/>
      <c r="E164" s="67">
        <v>12.88</v>
      </c>
      <c r="F164" s="67">
        <v>12.879999999999999</v>
      </c>
      <c r="G164" s="67">
        <v>31.46</v>
      </c>
      <c r="H164" s="67">
        <v>297.33999999999997</v>
      </c>
      <c r="I164" s="67">
        <v>9.0000000000000011E-2</v>
      </c>
      <c r="J164" s="67">
        <v>3.45</v>
      </c>
      <c r="K164" s="67">
        <v>0.84499999999999997</v>
      </c>
      <c r="L164" s="67">
        <v>0.81</v>
      </c>
      <c r="M164" s="67">
        <v>236.68</v>
      </c>
      <c r="N164" s="67">
        <v>21.05</v>
      </c>
      <c r="O164" s="67">
        <v>192.84</v>
      </c>
      <c r="P164" s="67">
        <v>1.45</v>
      </c>
    </row>
    <row r="165" spans="1:16" ht="17.45" customHeight="1" x14ac:dyDescent="0.25">
      <c r="A165" s="27">
        <v>5</v>
      </c>
      <c r="B165" s="67"/>
      <c r="C165" s="67" t="s">
        <v>30</v>
      </c>
      <c r="D165" s="68"/>
      <c r="E165" s="67">
        <v>83.196666666666658</v>
      </c>
      <c r="F165" s="67">
        <v>85.025666666666666</v>
      </c>
      <c r="G165" s="67">
        <v>374.66133333333329</v>
      </c>
      <c r="H165" s="67">
        <v>2441.8900000000003</v>
      </c>
      <c r="I165" s="67">
        <v>0.63360000000000005</v>
      </c>
      <c r="J165" s="67">
        <v>79.488000000000014</v>
      </c>
      <c r="K165" s="67">
        <v>18.012999999999998</v>
      </c>
      <c r="L165" s="67">
        <v>22.987999999999996</v>
      </c>
      <c r="M165" s="67">
        <v>1150.752</v>
      </c>
      <c r="N165" s="67">
        <v>1196.2879999999998</v>
      </c>
      <c r="O165" s="67">
        <v>604.85</v>
      </c>
      <c r="P165" s="67">
        <v>18.372</v>
      </c>
    </row>
    <row r="166" spans="1:16" s="36" customFormat="1" ht="20.100000000000001" customHeight="1" x14ac:dyDescent="0.35">
      <c r="B166" s="41"/>
      <c r="C166" s="41"/>
      <c r="D166" s="46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</row>
    <row r="167" spans="1:16" s="36" customFormat="1" ht="20.100000000000001" customHeight="1" x14ac:dyDescent="0.3">
      <c r="B167" s="39" t="s">
        <v>120</v>
      </c>
      <c r="C167" s="38"/>
      <c r="D167" s="46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</row>
    <row r="168" spans="1:16" s="36" customFormat="1" ht="20.100000000000001" customHeight="1" x14ac:dyDescent="0.3">
      <c r="B168" s="39" t="s">
        <v>121</v>
      </c>
      <c r="C168" s="38"/>
      <c r="D168" s="46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</row>
    <row r="169" spans="1:16" s="36" customFormat="1" ht="20.100000000000001" customHeight="1" x14ac:dyDescent="0.3">
      <c r="B169" s="39" t="s">
        <v>293</v>
      </c>
      <c r="C169" s="38"/>
      <c r="D169" s="46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</row>
    <row r="170" spans="1:16" s="36" customFormat="1" ht="20.100000000000001" customHeight="1" x14ac:dyDescent="0.35">
      <c r="B170" s="41"/>
      <c r="C170" s="41"/>
      <c r="D170" s="46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</row>
    <row r="171" spans="1:16" s="36" customFormat="1" ht="37.5" customHeight="1" x14ac:dyDescent="0.3">
      <c r="B171" s="114" t="s">
        <v>0</v>
      </c>
      <c r="C171" s="114" t="s">
        <v>1</v>
      </c>
      <c r="D171" s="115" t="s">
        <v>2</v>
      </c>
      <c r="E171" s="113" t="s">
        <v>3</v>
      </c>
      <c r="F171" s="113"/>
      <c r="G171" s="113"/>
      <c r="H171" s="113" t="s">
        <v>4</v>
      </c>
      <c r="I171" s="113" t="s">
        <v>5</v>
      </c>
      <c r="J171" s="113"/>
      <c r="K171" s="113"/>
      <c r="L171" s="113"/>
      <c r="M171" s="113" t="s">
        <v>6</v>
      </c>
      <c r="N171" s="113"/>
      <c r="O171" s="113"/>
      <c r="P171" s="113"/>
    </row>
    <row r="172" spans="1:16" s="36" customFormat="1" ht="34.15" customHeight="1" x14ac:dyDescent="0.3">
      <c r="B172" s="114"/>
      <c r="C172" s="114"/>
      <c r="D172" s="115"/>
      <c r="E172" s="67" t="s">
        <v>7</v>
      </c>
      <c r="F172" s="67" t="s">
        <v>8</v>
      </c>
      <c r="G172" s="67" t="s">
        <v>9</v>
      </c>
      <c r="H172" s="113"/>
      <c r="I172" s="67" t="s">
        <v>115</v>
      </c>
      <c r="J172" s="67" t="s">
        <v>10</v>
      </c>
      <c r="K172" s="67" t="s">
        <v>11</v>
      </c>
      <c r="L172" s="67" t="s">
        <v>12</v>
      </c>
      <c r="M172" s="67" t="s">
        <v>13</v>
      </c>
      <c r="N172" s="67" t="s">
        <v>14</v>
      </c>
      <c r="O172" s="67" t="s">
        <v>15</v>
      </c>
      <c r="P172" s="67" t="s">
        <v>16</v>
      </c>
    </row>
    <row r="173" spans="1:16" ht="20.100000000000001" customHeight="1" x14ac:dyDescent="0.25">
      <c r="A173" s="27">
        <v>6</v>
      </c>
      <c r="B173" s="113" t="s">
        <v>17</v>
      </c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</row>
    <row r="174" spans="1:16" ht="37.5" customHeight="1" x14ac:dyDescent="0.25">
      <c r="A174" s="27">
        <v>6</v>
      </c>
      <c r="B174" s="63" t="s">
        <v>252</v>
      </c>
      <c r="C174" s="37" t="s">
        <v>274</v>
      </c>
      <c r="D174" s="68" t="s">
        <v>297</v>
      </c>
      <c r="E174" s="29">
        <v>6</v>
      </c>
      <c r="F174" s="71">
        <v>9.3000000000000007</v>
      </c>
      <c r="G174" s="71">
        <v>17.850000000000001</v>
      </c>
      <c r="H174" s="71">
        <v>179.1</v>
      </c>
      <c r="I174" s="71">
        <v>0.18</v>
      </c>
      <c r="J174" s="71">
        <v>4.8</v>
      </c>
      <c r="K174" s="71">
        <v>0.3</v>
      </c>
      <c r="L174" s="71">
        <v>1.905</v>
      </c>
      <c r="M174" s="71">
        <v>148.5</v>
      </c>
      <c r="N174" s="71">
        <v>227.05500000000001</v>
      </c>
      <c r="O174" s="71">
        <v>66.674999999999997</v>
      </c>
      <c r="P174" s="71">
        <v>1.605</v>
      </c>
    </row>
    <row r="175" spans="1:16" ht="27.75" customHeight="1" x14ac:dyDescent="0.25">
      <c r="A175" s="27">
        <v>6</v>
      </c>
      <c r="B175" s="63" t="s">
        <v>226</v>
      </c>
      <c r="C175" s="37" t="s">
        <v>255</v>
      </c>
      <c r="D175" s="68">
        <v>200</v>
      </c>
      <c r="E175" s="71">
        <v>7</v>
      </c>
      <c r="F175" s="71">
        <v>16.600000000000001</v>
      </c>
      <c r="G175" s="71">
        <v>98</v>
      </c>
      <c r="H175" s="71">
        <v>460</v>
      </c>
      <c r="I175" s="71">
        <v>0.26</v>
      </c>
      <c r="J175" s="71">
        <v>0</v>
      </c>
      <c r="K175" s="71">
        <v>0</v>
      </c>
      <c r="L175" s="71">
        <v>3.4</v>
      </c>
      <c r="M175" s="71">
        <v>14</v>
      </c>
      <c r="N175" s="71">
        <v>126</v>
      </c>
      <c r="O175" s="71">
        <v>50</v>
      </c>
      <c r="P175" s="71">
        <v>2.8</v>
      </c>
    </row>
    <row r="176" spans="1:16" ht="20.100000000000001" customHeight="1" x14ac:dyDescent="0.25">
      <c r="A176" s="27">
        <v>6</v>
      </c>
      <c r="B176" s="63"/>
      <c r="C176" s="37" t="s">
        <v>163</v>
      </c>
      <c r="D176" s="68">
        <v>100</v>
      </c>
      <c r="E176" s="71">
        <v>5.8</v>
      </c>
      <c r="F176" s="71">
        <v>5</v>
      </c>
      <c r="G176" s="71">
        <v>8</v>
      </c>
      <c r="H176" s="71">
        <v>100.2</v>
      </c>
      <c r="I176" s="71">
        <v>0.1</v>
      </c>
      <c r="J176" s="71">
        <v>1.4</v>
      </c>
      <c r="K176" s="71">
        <v>0.4</v>
      </c>
      <c r="L176" s="71">
        <v>0.1</v>
      </c>
      <c r="M176" s="71">
        <v>240</v>
      </c>
      <c r="N176" s="71">
        <v>165</v>
      </c>
      <c r="O176" s="71">
        <v>28</v>
      </c>
      <c r="P176" s="71">
        <v>0.2</v>
      </c>
    </row>
    <row r="177" spans="1:16" ht="17.45" customHeight="1" x14ac:dyDescent="0.25">
      <c r="B177" s="63"/>
      <c r="C177" s="37" t="s">
        <v>26</v>
      </c>
      <c r="D177" s="68" t="s">
        <v>132</v>
      </c>
      <c r="E177" s="71">
        <v>0.08</v>
      </c>
      <c r="F177" s="71">
        <v>0.02</v>
      </c>
      <c r="G177" s="71">
        <v>15</v>
      </c>
      <c r="H177" s="71">
        <v>60.5</v>
      </c>
      <c r="I177" s="71">
        <v>0</v>
      </c>
      <c r="J177" s="71">
        <v>0</v>
      </c>
      <c r="K177" s="71">
        <v>0.04</v>
      </c>
      <c r="L177" s="71">
        <v>0</v>
      </c>
      <c r="M177" s="71">
        <v>11.1</v>
      </c>
      <c r="N177" s="71">
        <v>1.4</v>
      </c>
      <c r="O177" s="71">
        <v>2.8</v>
      </c>
      <c r="P177" s="71">
        <v>0.28000000000000003</v>
      </c>
    </row>
    <row r="178" spans="1:16" ht="20.100000000000001" customHeight="1" x14ac:dyDescent="0.25">
      <c r="A178" s="27">
        <v>6</v>
      </c>
      <c r="B178" s="67"/>
      <c r="C178" s="67" t="s">
        <v>18</v>
      </c>
      <c r="D178" s="47"/>
      <c r="E178" s="67">
        <v>18.88</v>
      </c>
      <c r="F178" s="93">
        <v>30.92</v>
      </c>
      <c r="G178" s="93">
        <v>138.85</v>
      </c>
      <c r="H178" s="93">
        <v>799.80000000000007</v>
      </c>
      <c r="I178" s="93">
        <v>0.54</v>
      </c>
      <c r="J178" s="93">
        <v>6.1999999999999993</v>
      </c>
      <c r="K178" s="93">
        <v>0.74</v>
      </c>
      <c r="L178" s="93">
        <v>5.4049999999999994</v>
      </c>
      <c r="M178" s="93">
        <v>413.6</v>
      </c>
      <c r="N178" s="93">
        <v>519.45500000000004</v>
      </c>
      <c r="O178" s="93">
        <v>147.47500000000002</v>
      </c>
      <c r="P178" s="93">
        <v>4.8849999999999998</v>
      </c>
    </row>
    <row r="179" spans="1:16" ht="20.100000000000001" customHeight="1" x14ac:dyDescent="0.25">
      <c r="A179" s="27">
        <v>6</v>
      </c>
      <c r="B179" s="117" t="s">
        <v>19</v>
      </c>
      <c r="C179" s="113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</row>
    <row r="180" spans="1:16" ht="20.100000000000001" customHeight="1" x14ac:dyDescent="0.25">
      <c r="A180" s="27">
        <v>6</v>
      </c>
      <c r="B180" s="64" t="s">
        <v>217</v>
      </c>
      <c r="C180" s="50" t="s">
        <v>136</v>
      </c>
      <c r="D180" s="49">
        <v>100</v>
      </c>
      <c r="E180" s="30">
        <v>0.8</v>
      </c>
      <c r="F180" s="30">
        <v>0.1</v>
      </c>
      <c r="G180" s="30">
        <v>1.7</v>
      </c>
      <c r="H180" s="30">
        <v>10.9</v>
      </c>
      <c r="I180" s="30">
        <v>0.02</v>
      </c>
      <c r="J180" s="30">
        <v>5</v>
      </c>
      <c r="K180" s="30">
        <v>0</v>
      </c>
      <c r="L180" s="30">
        <v>0.1</v>
      </c>
      <c r="M180" s="30">
        <v>23</v>
      </c>
      <c r="N180" s="30">
        <v>24</v>
      </c>
      <c r="O180" s="30">
        <v>14</v>
      </c>
      <c r="P180" s="30">
        <v>0.6</v>
      </c>
    </row>
    <row r="181" spans="1:16" ht="20.100000000000001" customHeight="1" x14ac:dyDescent="0.25">
      <c r="B181" s="64" t="s">
        <v>229</v>
      </c>
      <c r="C181" s="50" t="s">
        <v>134</v>
      </c>
      <c r="D181" s="49">
        <v>100</v>
      </c>
      <c r="E181" s="30">
        <v>0.8</v>
      </c>
      <c r="F181" s="30">
        <v>0.1</v>
      </c>
      <c r="G181" s="30">
        <v>2.5</v>
      </c>
      <c r="H181" s="30">
        <v>14.1</v>
      </c>
      <c r="I181" s="30">
        <v>0</v>
      </c>
      <c r="J181" s="30">
        <v>10</v>
      </c>
      <c r="K181" s="30">
        <v>0</v>
      </c>
      <c r="L181" s="30">
        <v>0</v>
      </c>
      <c r="M181" s="30">
        <v>23.3</v>
      </c>
      <c r="N181" s="30">
        <v>41.6</v>
      </c>
      <c r="O181" s="30">
        <v>14</v>
      </c>
      <c r="P181" s="30">
        <v>0.6</v>
      </c>
    </row>
    <row r="182" spans="1:16" ht="20.100000000000001" customHeight="1" x14ac:dyDescent="0.25">
      <c r="B182" s="64"/>
      <c r="C182" s="50" t="s">
        <v>56</v>
      </c>
      <c r="D182" s="49"/>
      <c r="E182" s="30">
        <v>0.4</v>
      </c>
      <c r="F182" s="30">
        <v>0.05</v>
      </c>
      <c r="G182" s="30">
        <v>1.25</v>
      </c>
      <c r="H182" s="30">
        <v>7.05</v>
      </c>
      <c r="I182" s="30">
        <v>0</v>
      </c>
      <c r="J182" s="30">
        <v>5</v>
      </c>
      <c r="K182" s="30">
        <v>0</v>
      </c>
      <c r="L182" s="30">
        <v>0</v>
      </c>
      <c r="M182" s="30">
        <v>11.65</v>
      </c>
      <c r="N182" s="30">
        <v>20.8</v>
      </c>
      <c r="O182" s="30">
        <v>7</v>
      </c>
      <c r="P182" s="30">
        <v>0.3</v>
      </c>
    </row>
    <row r="183" spans="1:16" ht="20.100000000000001" customHeight="1" x14ac:dyDescent="0.25">
      <c r="B183" s="64" t="s">
        <v>189</v>
      </c>
      <c r="C183" s="50" t="s">
        <v>50</v>
      </c>
      <c r="D183" s="49">
        <v>250</v>
      </c>
      <c r="E183" s="30">
        <v>5.5</v>
      </c>
      <c r="F183" s="30">
        <v>5.25</v>
      </c>
      <c r="G183" s="30">
        <v>16.5</v>
      </c>
      <c r="H183" s="30">
        <v>148.25</v>
      </c>
      <c r="I183" s="30">
        <v>0</v>
      </c>
      <c r="J183" s="30">
        <v>0.25</v>
      </c>
      <c r="K183" s="30">
        <v>5.75</v>
      </c>
      <c r="L183" s="30">
        <v>2.5</v>
      </c>
      <c r="M183" s="30">
        <v>42.75</v>
      </c>
      <c r="N183" s="30">
        <v>35.5</v>
      </c>
      <c r="O183" s="30">
        <v>88</v>
      </c>
      <c r="P183" s="30">
        <v>2</v>
      </c>
    </row>
    <row r="184" spans="1:16" ht="20.25" customHeight="1" x14ac:dyDescent="0.25">
      <c r="B184" s="64" t="s">
        <v>191</v>
      </c>
      <c r="C184" s="50" t="s">
        <v>170</v>
      </c>
      <c r="D184" s="49" t="s">
        <v>299</v>
      </c>
      <c r="E184" s="30">
        <v>13.8</v>
      </c>
      <c r="F184" s="30">
        <v>22.54</v>
      </c>
      <c r="G184" s="30">
        <v>30.36</v>
      </c>
      <c r="H184" s="30">
        <v>344.54</v>
      </c>
      <c r="I184" s="30">
        <v>0</v>
      </c>
      <c r="J184" s="30">
        <v>0.69</v>
      </c>
      <c r="K184" s="30">
        <v>2.0699999999999998</v>
      </c>
      <c r="L184" s="30">
        <v>4.1399999999999997</v>
      </c>
      <c r="M184" s="30">
        <v>19.090000000000003</v>
      </c>
      <c r="N184" s="30">
        <v>60.72</v>
      </c>
      <c r="O184" s="30">
        <v>267.72000000000003</v>
      </c>
      <c r="P184" s="30">
        <v>2.76</v>
      </c>
    </row>
    <row r="185" spans="1:16" ht="20.100000000000001" customHeight="1" x14ac:dyDescent="0.25">
      <c r="A185" s="27">
        <v>6</v>
      </c>
      <c r="B185" s="64" t="s">
        <v>207</v>
      </c>
      <c r="C185" s="50" t="s">
        <v>59</v>
      </c>
      <c r="D185" s="49">
        <v>200</v>
      </c>
      <c r="E185" s="30">
        <v>0.28000000000000003</v>
      </c>
      <c r="F185" s="30">
        <v>0.1</v>
      </c>
      <c r="G185" s="30">
        <v>32.880000000000003</v>
      </c>
      <c r="H185" s="30">
        <v>133.54000000000002</v>
      </c>
      <c r="I185" s="30">
        <v>0</v>
      </c>
      <c r="J185" s="30">
        <v>0</v>
      </c>
      <c r="K185" s="30">
        <v>19.3</v>
      </c>
      <c r="L185" s="30">
        <v>0.16</v>
      </c>
      <c r="M185" s="30">
        <v>13.78</v>
      </c>
      <c r="N185" s="30">
        <v>5.78</v>
      </c>
      <c r="O185" s="30">
        <v>7.38</v>
      </c>
      <c r="P185" s="30">
        <v>0.48</v>
      </c>
    </row>
    <row r="186" spans="1:16" ht="19.5" customHeight="1" x14ac:dyDescent="0.25">
      <c r="A186" s="27">
        <v>6</v>
      </c>
      <c r="B186" s="64" t="s">
        <v>208</v>
      </c>
      <c r="C186" s="50" t="s">
        <v>20</v>
      </c>
      <c r="D186" s="49">
        <v>40</v>
      </c>
      <c r="E186" s="30">
        <v>3.0666666666666664</v>
      </c>
      <c r="F186" s="30">
        <v>0.26666666666666672</v>
      </c>
      <c r="G186" s="30">
        <v>19.733333333333334</v>
      </c>
      <c r="H186" s="30">
        <v>94</v>
      </c>
      <c r="I186" s="30">
        <v>0</v>
      </c>
      <c r="J186" s="30">
        <v>0</v>
      </c>
      <c r="K186" s="30">
        <v>0</v>
      </c>
      <c r="L186" s="30">
        <v>0.4</v>
      </c>
      <c r="M186" s="30">
        <v>8</v>
      </c>
      <c r="N186" s="30">
        <v>26</v>
      </c>
      <c r="O186" s="30">
        <v>5.6000000000000014</v>
      </c>
      <c r="P186" s="30">
        <v>0.4</v>
      </c>
    </row>
    <row r="187" spans="1:16" ht="20.100000000000001" customHeight="1" x14ac:dyDescent="0.25">
      <c r="A187" s="27">
        <v>6</v>
      </c>
      <c r="B187" s="64" t="s">
        <v>220</v>
      </c>
      <c r="C187" s="50" t="s">
        <v>21</v>
      </c>
      <c r="D187" s="49">
        <v>50</v>
      </c>
      <c r="E187" s="30">
        <v>3.25</v>
      </c>
      <c r="F187" s="30">
        <v>0.625</v>
      </c>
      <c r="G187" s="30">
        <v>19.75</v>
      </c>
      <c r="H187" s="30">
        <v>99</v>
      </c>
      <c r="I187" s="30">
        <v>0.125</v>
      </c>
      <c r="J187" s="30">
        <v>0</v>
      </c>
      <c r="K187" s="30">
        <v>0</v>
      </c>
      <c r="L187" s="30">
        <v>0.75</v>
      </c>
      <c r="M187" s="30">
        <v>14.499999999999998</v>
      </c>
      <c r="N187" s="30">
        <v>75</v>
      </c>
      <c r="O187" s="30">
        <v>23.5</v>
      </c>
      <c r="P187" s="30">
        <v>2</v>
      </c>
    </row>
    <row r="188" spans="1:16" ht="20.100000000000001" hidden="1" customHeight="1" x14ac:dyDescent="0.3">
      <c r="A188" s="27">
        <v>6</v>
      </c>
      <c r="B188" s="43"/>
      <c r="C188" s="43"/>
      <c r="D188" s="43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</row>
    <row r="189" spans="1:16" ht="20.100000000000001" hidden="1" customHeight="1" x14ac:dyDescent="0.3">
      <c r="A189" s="27">
        <v>6</v>
      </c>
      <c r="B189" s="43"/>
      <c r="C189" s="43"/>
      <c r="D189" s="68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</row>
    <row r="190" spans="1:16" ht="20.100000000000001" hidden="1" customHeight="1" x14ac:dyDescent="0.3">
      <c r="A190" s="27">
        <v>6</v>
      </c>
      <c r="B190" s="67"/>
      <c r="C190" s="40"/>
      <c r="D190" s="68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</row>
    <row r="191" spans="1:16" ht="20.100000000000001" customHeight="1" x14ac:dyDescent="0.25">
      <c r="A191" s="27">
        <v>6</v>
      </c>
      <c r="B191" s="67"/>
      <c r="C191" s="67" t="s">
        <v>18</v>
      </c>
      <c r="D191" s="68"/>
      <c r="E191" s="67">
        <v>26.29666666666667</v>
      </c>
      <c r="F191" s="93">
        <v>28.831666666666667</v>
      </c>
      <c r="G191" s="93">
        <v>120.47333333333334</v>
      </c>
      <c r="H191" s="93">
        <v>826.38000000000011</v>
      </c>
      <c r="I191" s="93">
        <v>0.125</v>
      </c>
      <c r="J191" s="93">
        <v>5.9399999999999995</v>
      </c>
      <c r="K191" s="93">
        <v>27.12</v>
      </c>
      <c r="L191" s="93">
        <v>7.95</v>
      </c>
      <c r="M191" s="93">
        <v>109.77000000000001</v>
      </c>
      <c r="N191" s="93">
        <v>223.8</v>
      </c>
      <c r="O191" s="93">
        <v>399.20000000000005</v>
      </c>
      <c r="P191" s="93">
        <v>7.9399999999999995</v>
      </c>
    </row>
    <row r="192" spans="1:16" ht="20.100000000000001" customHeight="1" x14ac:dyDescent="0.25">
      <c r="A192" s="27">
        <v>6</v>
      </c>
      <c r="B192" s="113" t="s">
        <v>22</v>
      </c>
      <c r="C192" s="113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</row>
    <row r="193" spans="1:16" ht="18.75" customHeight="1" x14ac:dyDescent="0.25">
      <c r="A193" s="27">
        <v>6</v>
      </c>
      <c r="B193" s="67" t="s">
        <v>186</v>
      </c>
      <c r="C193" s="37" t="s">
        <v>52</v>
      </c>
      <c r="D193" s="75">
        <v>200</v>
      </c>
      <c r="E193" s="30">
        <v>19.399999999999999</v>
      </c>
      <c r="F193" s="30">
        <v>14.4</v>
      </c>
      <c r="G193" s="30">
        <v>6.2</v>
      </c>
      <c r="H193" s="30">
        <v>232</v>
      </c>
      <c r="I193" s="30">
        <v>0.16</v>
      </c>
      <c r="J193" s="30">
        <v>0.8</v>
      </c>
      <c r="K193" s="30">
        <v>0.52</v>
      </c>
      <c r="L193" s="30">
        <v>1</v>
      </c>
      <c r="M193" s="30">
        <v>288</v>
      </c>
      <c r="N193" s="30">
        <v>538</v>
      </c>
      <c r="O193" s="30">
        <v>44</v>
      </c>
      <c r="P193" s="30">
        <v>5.6</v>
      </c>
    </row>
    <row r="194" spans="1:16" ht="17.45" customHeight="1" x14ac:dyDescent="0.25">
      <c r="B194" s="76" t="s">
        <v>208</v>
      </c>
      <c r="C194" s="37" t="s">
        <v>20</v>
      </c>
      <c r="D194" s="68">
        <v>20</v>
      </c>
      <c r="E194" s="30">
        <v>1.5333333333333332</v>
      </c>
      <c r="F194" s="30">
        <v>0.13333333333333336</v>
      </c>
      <c r="G194" s="30">
        <v>9.8666666666666671</v>
      </c>
      <c r="H194" s="30">
        <v>46.8</v>
      </c>
      <c r="I194" s="30">
        <v>0</v>
      </c>
      <c r="J194" s="30">
        <v>0</v>
      </c>
      <c r="K194" s="30">
        <v>0</v>
      </c>
      <c r="L194" s="30">
        <v>0.2</v>
      </c>
      <c r="M194" s="30">
        <v>4</v>
      </c>
      <c r="N194" s="30">
        <v>13</v>
      </c>
      <c r="O194" s="30">
        <v>2.8000000000000007</v>
      </c>
      <c r="P194" s="30">
        <v>0.2</v>
      </c>
    </row>
    <row r="195" spans="1:16" ht="18.75" customHeight="1" x14ac:dyDescent="0.25">
      <c r="B195" s="76" t="s">
        <v>207</v>
      </c>
      <c r="C195" s="74" t="s">
        <v>60</v>
      </c>
      <c r="D195" s="68">
        <v>200</v>
      </c>
      <c r="E195" s="30">
        <v>0.66</v>
      </c>
      <c r="F195" s="30">
        <v>0.1</v>
      </c>
      <c r="G195" s="30">
        <v>28.02</v>
      </c>
      <c r="H195" s="30">
        <v>109.48</v>
      </c>
      <c r="I195" s="30">
        <v>0</v>
      </c>
      <c r="J195" s="30">
        <v>0.02</v>
      </c>
      <c r="K195" s="30">
        <v>0.68</v>
      </c>
      <c r="L195" s="30">
        <v>0.5</v>
      </c>
      <c r="M195" s="30">
        <v>32.479999999999997</v>
      </c>
      <c r="N195" s="30">
        <v>17.46</v>
      </c>
      <c r="O195" s="30">
        <v>23.44</v>
      </c>
      <c r="P195" s="30">
        <v>0.7</v>
      </c>
    </row>
    <row r="196" spans="1:16" ht="16.149999999999999" customHeight="1" x14ac:dyDescent="0.25">
      <c r="A196" s="27">
        <v>6</v>
      </c>
      <c r="B196" s="67"/>
      <c r="C196" s="67" t="s">
        <v>18</v>
      </c>
      <c r="D196" s="68"/>
      <c r="E196" s="90">
        <v>21.593333333333334</v>
      </c>
      <c r="F196" s="93">
        <v>14.633333333333333</v>
      </c>
      <c r="G196" s="93">
        <v>44.086666666666673</v>
      </c>
      <c r="H196" s="93">
        <v>388.28</v>
      </c>
      <c r="I196" s="93">
        <v>0.16</v>
      </c>
      <c r="J196" s="93">
        <v>0.82000000000000006</v>
      </c>
      <c r="K196" s="93">
        <v>1.2000000000000002</v>
      </c>
      <c r="L196" s="93">
        <v>1.7</v>
      </c>
      <c r="M196" s="93">
        <v>324.48</v>
      </c>
      <c r="N196" s="93">
        <v>568.46</v>
      </c>
      <c r="O196" s="93">
        <v>70.240000000000009</v>
      </c>
      <c r="P196" s="93">
        <v>6.5</v>
      </c>
    </row>
    <row r="197" spans="1:16" ht="20.100000000000001" customHeight="1" x14ac:dyDescent="0.25">
      <c r="A197" s="27">
        <v>6</v>
      </c>
      <c r="B197" s="67"/>
      <c r="C197" s="67" t="s">
        <v>31</v>
      </c>
      <c r="D197" s="68"/>
      <c r="E197" s="67">
        <v>66.77000000000001</v>
      </c>
      <c r="F197" s="89">
        <v>74.384999999999991</v>
      </c>
      <c r="G197" s="89">
        <v>303.40999999999997</v>
      </c>
      <c r="H197" s="89">
        <v>2014.4600000000003</v>
      </c>
      <c r="I197" s="89">
        <v>0.82500000000000007</v>
      </c>
      <c r="J197" s="89">
        <v>12.959999999999999</v>
      </c>
      <c r="K197" s="89">
        <v>29.06</v>
      </c>
      <c r="L197" s="89">
        <v>15.055</v>
      </c>
      <c r="M197" s="89">
        <v>847.85</v>
      </c>
      <c r="N197" s="89">
        <v>1311.7150000000001</v>
      </c>
      <c r="O197" s="89">
        <v>616.91500000000008</v>
      </c>
      <c r="P197" s="89">
        <v>19.324999999999999</v>
      </c>
    </row>
    <row r="198" spans="1:16" s="36" customFormat="1" ht="20.100000000000001" customHeight="1" x14ac:dyDescent="0.35">
      <c r="B198" s="41"/>
      <c r="C198" s="41"/>
      <c r="D198" s="46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</row>
    <row r="199" spans="1:16" s="36" customFormat="1" ht="20.100000000000001" customHeight="1" x14ac:dyDescent="0.3">
      <c r="B199" s="39" t="s">
        <v>122</v>
      </c>
      <c r="C199" s="38"/>
      <c r="D199" s="46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</row>
    <row r="200" spans="1:16" s="36" customFormat="1" ht="20.100000000000001" customHeight="1" x14ac:dyDescent="0.3">
      <c r="B200" s="39" t="s">
        <v>121</v>
      </c>
      <c r="C200" s="38"/>
      <c r="D200" s="46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</row>
    <row r="201" spans="1:16" s="36" customFormat="1" ht="20.100000000000001" customHeight="1" x14ac:dyDescent="0.3">
      <c r="B201" s="39" t="s">
        <v>293</v>
      </c>
      <c r="C201" s="38"/>
      <c r="D201" s="46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</row>
    <row r="202" spans="1:16" s="36" customFormat="1" ht="42" customHeight="1" x14ac:dyDescent="0.3">
      <c r="B202" s="114" t="s">
        <v>0</v>
      </c>
      <c r="C202" s="114" t="s">
        <v>1</v>
      </c>
      <c r="D202" s="115" t="s">
        <v>2</v>
      </c>
      <c r="E202" s="113" t="s">
        <v>3</v>
      </c>
      <c r="F202" s="113"/>
      <c r="G202" s="113"/>
      <c r="H202" s="113" t="s">
        <v>4</v>
      </c>
      <c r="I202" s="113" t="s">
        <v>5</v>
      </c>
      <c r="J202" s="113"/>
      <c r="K202" s="113"/>
      <c r="L202" s="113"/>
      <c r="M202" s="113" t="s">
        <v>6</v>
      </c>
      <c r="N202" s="113"/>
      <c r="O202" s="113"/>
      <c r="P202" s="113"/>
    </row>
    <row r="203" spans="1:16" s="36" customFormat="1" ht="28.15" customHeight="1" x14ac:dyDescent="0.3">
      <c r="B203" s="114"/>
      <c r="C203" s="114"/>
      <c r="D203" s="115"/>
      <c r="E203" s="67" t="s">
        <v>7</v>
      </c>
      <c r="F203" s="67" t="s">
        <v>8</v>
      </c>
      <c r="G203" s="67" t="s">
        <v>9</v>
      </c>
      <c r="H203" s="113"/>
      <c r="I203" s="67" t="s">
        <v>115</v>
      </c>
      <c r="J203" s="67" t="s">
        <v>10</v>
      </c>
      <c r="K203" s="67" t="s">
        <v>11</v>
      </c>
      <c r="L203" s="67" t="s">
        <v>12</v>
      </c>
      <c r="M203" s="67" t="s">
        <v>13</v>
      </c>
      <c r="N203" s="67" t="s">
        <v>14</v>
      </c>
      <c r="O203" s="67" t="s">
        <v>15</v>
      </c>
      <c r="P203" s="67" t="s">
        <v>16</v>
      </c>
    </row>
    <row r="204" spans="1:16" ht="20.100000000000001" customHeight="1" x14ac:dyDescent="0.25">
      <c r="A204" s="27">
        <v>7</v>
      </c>
      <c r="B204" s="113" t="s">
        <v>17</v>
      </c>
      <c r="C204" s="113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</row>
    <row r="205" spans="1:16" ht="21.75" customHeight="1" x14ac:dyDescent="0.25">
      <c r="A205" s="27">
        <v>7</v>
      </c>
      <c r="B205" s="62" t="s">
        <v>275</v>
      </c>
      <c r="C205" s="37" t="s">
        <v>111</v>
      </c>
      <c r="D205" s="68" t="s">
        <v>296</v>
      </c>
      <c r="E205" s="65">
        <v>13.14</v>
      </c>
      <c r="F205" s="65">
        <v>10.8</v>
      </c>
      <c r="G205" s="65">
        <v>26.7</v>
      </c>
      <c r="H205" s="65">
        <v>262.8</v>
      </c>
      <c r="I205" s="65">
        <v>4.4999999999999998E-2</v>
      </c>
      <c r="J205" s="65">
        <v>1.155</v>
      </c>
      <c r="K205" s="65">
        <v>0.06</v>
      </c>
      <c r="L205" s="65">
        <v>4.2750000000000004</v>
      </c>
      <c r="M205" s="65">
        <v>112.41</v>
      </c>
      <c r="N205" s="65">
        <v>157.875</v>
      </c>
      <c r="O205" s="65">
        <v>16.829999999999998</v>
      </c>
      <c r="P205" s="65">
        <v>0.66</v>
      </c>
    </row>
    <row r="206" spans="1:16" ht="19.5" customHeight="1" x14ac:dyDescent="0.25">
      <c r="B206" s="62" t="s">
        <v>215</v>
      </c>
      <c r="C206" s="37" t="s">
        <v>24</v>
      </c>
      <c r="D206" s="68">
        <v>30</v>
      </c>
      <c r="E206" s="65">
        <v>2.4</v>
      </c>
      <c r="F206" s="65">
        <v>7.4999999999999997E-2</v>
      </c>
      <c r="G206" s="65">
        <v>15.9</v>
      </c>
      <c r="H206" s="65">
        <v>81</v>
      </c>
      <c r="I206" s="65">
        <v>0.06</v>
      </c>
      <c r="J206" s="65">
        <v>1.2</v>
      </c>
      <c r="K206" s="65">
        <v>0</v>
      </c>
      <c r="L206" s="65">
        <v>0</v>
      </c>
      <c r="M206" s="65">
        <v>11.4</v>
      </c>
      <c r="N206" s="65">
        <v>39</v>
      </c>
      <c r="O206" s="65">
        <v>7.8</v>
      </c>
      <c r="P206" s="65">
        <v>0.75</v>
      </c>
    </row>
    <row r="207" spans="1:16" ht="19.5" customHeight="1" x14ac:dyDescent="0.25">
      <c r="A207" s="27">
        <v>7</v>
      </c>
      <c r="B207" s="62" t="s">
        <v>276</v>
      </c>
      <c r="C207" s="37" t="s">
        <v>277</v>
      </c>
      <c r="D207" s="68">
        <v>30</v>
      </c>
      <c r="E207" s="65">
        <v>5.88</v>
      </c>
      <c r="F207" s="65">
        <v>10.44</v>
      </c>
      <c r="G207" s="65">
        <v>0</v>
      </c>
      <c r="H207" s="65">
        <v>105.21</v>
      </c>
      <c r="I207" s="65">
        <v>0.18600000000000003</v>
      </c>
      <c r="J207" s="65">
        <v>0</v>
      </c>
      <c r="K207" s="65">
        <v>0</v>
      </c>
      <c r="L207" s="65">
        <v>0.12</v>
      </c>
      <c r="M207" s="65">
        <v>6.6</v>
      </c>
      <c r="N207" s="65">
        <v>48</v>
      </c>
      <c r="O207" s="65">
        <v>6.6</v>
      </c>
      <c r="P207" s="65">
        <v>0.54</v>
      </c>
    </row>
    <row r="208" spans="1:16" ht="20.100000000000001" customHeight="1" x14ac:dyDescent="0.25">
      <c r="A208" s="27">
        <v>7</v>
      </c>
      <c r="B208" s="62" t="s">
        <v>270</v>
      </c>
      <c r="C208" s="37" t="s">
        <v>271</v>
      </c>
      <c r="D208" s="68">
        <v>20</v>
      </c>
      <c r="E208" s="65">
        <v>4.6399999999999997</v>
      </c>
      <c r="F208" s="65">
        <v>5.9</v>
      </c>
      <c r="G208" s="65">
        <v>0</v>
      </c>
      <c r="H208" s="65">
        <v>71.66</v>
      </c>
      <c r="I208" s="65">
        <v>0</v>
      </c>
      <c r="J208" s="65">
        <v>0.14000000000000001</v>
      </c>
      <c r="K208" s="65">
        <v>5.2000000000000005E-2</v>
      </c>
      <c r="L208" s="65">
        <v>0.1</v>
      </c>
      <c r="M208" s="65">
        <v>176</v>
      </c>
      <c r="N208" s="65">
        <v>100</v>
      </c>
      <c r="O208" s="65">
        <v>7</v>
      </c>
      <c r="P208" s="65">
        <v>0.2</v>
      </c>
    </row>
    <row r="209" spans="1:16" s="70" customFormat="1" ht="20.100000000000001" customHeight="1" x14ac:dyDescent="0.25">
      <c r="B209" s="62"/>
      <c r="C209" s="74" t="s">
        <v>193</v>
      </c>
      <c r="D209" s="94"/>
      <c r="E209" s="95">
        <v>5.26</v>
      </c>
      <c r="F209" s="95">
        <v>8.17</v>
      </c>
      <c r="G209" s="95">
        <v>0</v>
      </c>
      <c r="H209" s="95">
        <v>88.435000000000002</v>
      </c>
      <c r="I209" s="95">
        <v>9.3000000000000013E-2</v>
      </c>
      <c r="J209" s="95">
        <v>7.0000000000000007E-2</v>
      </c>
      <c r="K209" s="95">
        <v>2.6000000000000002E-2</v>
      </c>
      <c r="L209" s="95">
        <v>0.11</v>
      </c>
      <c r="M209" s="95">
        <v>91.3</v>
      </c>
      <c r="N209" s="95">
        <v>74</v>
      </c>
      <c r="O209" s="95">
        <v>6.8</v>
      </c>
      <c r="P209" s="95">
        <v>0.37</v>
      </c>
    </row>
    <row r="210" spans="1:16" s="70" customFormat="1" ht="20.100000000000001" customHeight="1" x14ac:dyDescent="0.25">
      <c r="B210" s="62"/>
      <c r="C210" s="74" t="s">
        <v>196</v>
      </c>
      <c r="D210" s="94">
        <v>150</v>
      </c>
      <c r="E210" s="65">
        <v>1.3999999999999997</v>
      </c>
      <c r="F210" s="65">
        <v>0.20000000000000004</v>
      </c>
      <c r="G210" s="65">
        <v>14.3</v>
      </c>
      <c r="H210" s="65">
        <v>70.5</v>
      </c>
      <c r="I210" s="65">
        <v>5.9999999999999991E-2</v>
      </c>
      <c r="J210" s="65">
        <v>15</v>
      </c>
      <c r="K210" s="65">
        <v>0</v>
      </c>
      <c r="L210" s="65">
        <v>1.7</v>
      </c>
      <c r="M210" s="65">
        <v>30</v>
      </c>
      <c r="N210" s="65">
        <v>51</v>
      </c>
      <c r="O210" s="65">
        <v>24</v>
      </c>
      <c r="P210" s="65">
        <v>0.9</v>
      </c>
    </row>
    <row r="211" spans="1:16" s="70" customFormat="1" ht="20.100000000000001" customHeight="1" x14ac:dyDescent="0.25">
      <c r="B211" s="62" t="s">
        <v>278</v>
      </c>
      <c r="C211" s="74" t="s">
        <v>26</v>
      </c>
      <c r="D211" s="105" t="s">
        <v>132</v>
      </c>
      <c r="E211" s="65">
        <v>0.08</v>
      </c>
      <c r="F211" s="65">
        <v>0.02</v>
      </c>
      <c r="G211" s="65">
        <v>15</v>
      </c>
      <c r="H211" s="65">
        <v>60.5</v>
      </c>
      <c r="I211" s="65">
        <v>0</v>
      </c>
      <c r="J211" s="65">
        <v>0.04</v>
      </c>
      <c r="K211" s="65">
        <v>0</v>
      </c>
      <c r="L211" s="65">
        <v>0</v>
      </c>
      <c r="M211" s="65">
        <v>11.1</v>
      </c>
      <c r="N211" s="65">
        <v>2.8</v>
      </c>
      <c r="O211" s="65">
        <v>1.4</v>
      </c>
      <c r="P211" s="65">
        <v>0.28000000000000003</v>
      </c>
    </row>
    <row r="212" spans="1:16" s="70" customFormat="1" ht="20.100000000000001" customHeight="1" x14ac:dyDescent="0.25">
      <c r="B212" s="62" t="s">
        <v>278</v>
      </c>
      <c r="C212" s="74" t="s">
        <v>127</v>
      </c>
      <c r="D212" s="94">
        <v>200</v>
      </c>
      <c r="E212" s="65">
        <v>0</v>
      </c>
      <c r="F212" s="65">
        <v>0.02</v>
      </c>
      <c r="G212" s="65">
        <v>15.08</v>
      </c>
      <c r="H212" s="65">
        <v>60.4</v>
      </c>
      <c r="I212" s="65">
        <v>0.02</v>
      </c>
      <c r="J212" s="65">
        <v>0.02</v>
      </c>
      <c r="K212" s="65">
        <v>0.18</v>
      </c>
      <c r="L212" s="65">
        <v>0</v>
      </c>
      <c r="M212" s="65">
        <v>0.46</v>
      </c>
      <c r="N212" s="65">
        <v>0.02</v>
      </c>
      <c r="O212" s="65">
        <v>0</v>
      </c>
      <c r="P212" s="65">
        <v>0.26</v>
      </c>
    </row>
    <row r="213" spans="1:16" s="70" customFormat="1" ht="20.100000000000001" customHeight="1" x14ac:dyDescent="0.25">
      <c r="B213" s="62"/>
      <c r="C213" s="74" t="s">
        <v>193</v>
      </c>
      <c r="D213" s="105"/>
      <c r="E213" s="95">
        <v>0.04</v>
      </c>
      <c r="F213" s="95">
        <v>0.02</v>
      </c>
      <c r="G213" s="95">
        <v>15.04</v>
      </c>
      <c r="H213" s="95">
        <v>60.45</v>
      </c>
      <c r="I213" s="95">
        <v>0.01</v>
      </c>
      <c r="J213" s="95">
        <v>0.03</v>
      </c>
      <c r="K213" s="95">
        <v>0.09</v>
      </c>
      <c r="L213" s="95">
        <v>0</v>
      </c>
      <c r="M213" s="95">
        <v>5.78</v>
      </c>
      <c r="N213" s="95">
        <v>1.41</v>
      </c>
      <c r="O213" s="95">
        <v>0.7</v>
      </c>
      <c r="P213" s="95">
        <v>0.27</v>
      </c>
    </row>
    <row r="214" spans="1:16" ht="20.100000000000001" customHeight="1" x14ac:dyDescent="0.25">
      <c r="A214" s="27">
        <v>7</v>
      </c>
      <c r="B214" s="67"/>
      <c r="C214" s="67" t="s">
        <v>18</v>
      </c>
      <c r="D214" s="68"/>
      <c r="E214" s="67">
        <v>20.84</v>
      </c>
      <c r="F214" s="104">
        <v>19.065000000000001</v>
      </c>
      <c r="G214" s="104">
        <v>57.639999999999993</v>
      </c>
      <c r="H214" s="104">
        <v>492.685</v>
      </c>
      <c r="I214" s="104">
        <v>0.20800000000000002</v>
      </c>
      <c r="J214" s="104">
        <v>2.4550000000000001</v>
      </c>
      <c r="K214" s="104">
        <v>0.17599999999999999</v>
      </c>
      <c r="L214" s="104">
        <v>4.3850000000000007</v>
      </c>
      <c r="M214" s="104">
        <v>220.89000000000001</v>
      </c>
      <c r="N214" s="104">
        <v>272.28499999999997</v>
      </c>
      <c r="O214" s="104">
        <v>32.129999999999995</v>
      </c>
      <c r="P214" s="104">
        <v>2.0499999999999998</v>
      </c>
    </row>
    <row r="215" spans="1:16" ht="15.6" customHeight="1" x14ac:dyDescent="0.25">
      <c r="A215" s="27">
        <v>7</v>
      </c>
      <c r="B215" s="113" t="s">
        <v>19</v>
      </c>
      <c r="C215" s="113"/>
      <c r="D215" s="113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</row>
    <row r="216" spans="1:16" ht="33" customHeight="1" x14ac:dyDescent="0.25">
      <c r="A216" s="27">
        <v>7</v>
      </c>
      <c r="B216" s="67" t="s">
        <v>230</v>
      </c>
      <c r="C216" s="37" t="s">
        <v>279</v>
      </c>
      <c r="D216" s="68">
        <v>100</v>
      </c>
      <c r="E216" s="30">
        <v>1.5</v>
      </c>
      <c r="F216" s="30">
        <v>5.0999999999999996</v>
      </c>
      <c r="G216" s="30">
        <v>7.9</v>
      </c>
      <c r="H216" s="30">
        <v>83.5</v>
      </c>
      <c r="I216" s="30">
        <v>0</v>
      </c>
      <c r="J216" s="30">
        <v>33</v>
      </c>
      <c r="K216" s="30">
        <v>0</v>
      </c>
      <c r="L216" s="30">
        <v>3.9</v>
      </c>
      <c r="M216" s="30">
        <v>43.6</v>
      </c>
      <c r="N216" s="30">
        <v>35</v>
      </c>
      <c r="O216" s="30">
        <v>18.5</v>
      </c>
      <c r="P216" s="30">
        <v>0.6</v>
      </c>
    </row>
    <row r="217" spans="1:16" ht="33" customHeight="1" x14ac:dyDescent="0.25">
      <c r="B217" s="67" t="s">
        <v>231</v>
      </c>
      <c r="C217" s="37" t="s">
        <v>195</v>
      </c>
      <c r="D217" s="68">
        <v>100</v>
      </c>
      <c r="E217" s="30">
        <v>1.41</v>
      </c>
      <c r="F217" s="30">
        <v>5.08</v>
      </c>
      <c r="G217" s="30">
        <v>9.02</v>
      </c>
      <c r="H217" s="30">
        <v>87.44</v>
      </c>
      <c r="I217" s="30">
        <v>0.02</v>
      </c>
      <c r="J217" s="30">
        <v>34.950000000000003</v>
      </c>
      <c r="K217" s="30">
        <v>0</v>
      </c>
      <c r="L217" s="30">
        <v>2.37</v>
      </c>
      <c r="M217" s="30">
        <v>44.67</v>
      </c>
      <c r="N217" s="30">
        <v>24.71</v>
      </c>
      <c r="O217" s="30">
        <v>13.16</v>
      </c>
      <c r="P217" s="30">
        <v>0.54</v>
      </c>
    </row>
    <row r="218" spans="1:16" ht="19.5" customHeight="1" x14ac:dyDescent="0.25">
      <c r="B218" s="67"/>
      <c r="C218" s="37" t="s">
        <v>193</v>
      </c>
      <c r="D218" s="68"/>
      <c r="E218" s="30">
        <v>1.4550000000000001</v>
      </c>
      <c r="F218" s="30">
        <v>5.09</v>
      </c>
      <c r="G218" s="30">
        <v>8.4600000000000009</v>
      </c>
      <c r="H218" s="30">
        <v>85.47</v>
      </c>
      <c r="I218" s="30">
        <v>0.01</v>
      </c>
      <c r="J218" s="30">
        <v>33.975000000000001</v>
      </c>
      <c r="K218" s="30">
        <v>0</v>
      </c>
      <c r="L218" s="30">
        <v>3.1349999999999998</v>
      </c>
      <c r="M218" s="30">
        <v>44.135000000000005</v>
      </c>
      <c r="N218" s="30">
        <v>29.855</v>
      </c>
      <c r="O218" s="30">
        <v>15.83</v>
      </c>
      <c r="P218" s="30">
        <v>0.57000000000000006</v>
      </c>
    </row>
    <row r="219" spans="1:16" ht="20.25" customHeight="1" x14ac:dyDescent="0.25">
      <c r="B219" s="67" t="s">
        <v>232</v>
      </c>
      <c r="C219" s="37" t="s">
        <v>142</v>
      </c>
      <c r="D219" s="68">
        <v>250</v>
      </c>
      <c r="E219" s="30">
        <v>1.75</v>
      </c>
      <c r="F219" s="30">
        <v>7</v>
      </c>
      <c r="G219" s="30">
        <v>15.5</v>
      </c>
      <c r="H219" s="30">
        <v>131</v>
      </c>
      <c r="I219" s="30">
        <v>0.25</v>
      </c>
      <c r="J219" s="30">
        <v>10.25</v>
      </c>
      <c r="K219" s="30">
        <v>0</v>
      </c>
      <c r="L219" s="30">
        <v>1.75</v>
      </c>
      <c r="M219" s="30">
        <v>35</v>
      </c>
      <c r="N219" s="30">
        <v>49.25</v>
      </c>
      <c r="O219" s="30">
        <v>20.75</v>
      </c>
      <c r="P219" s="30">
        <v>1.5</v>
      </c>
    </row>
    <row r="220" spans="1:16" ht="18" customHeight="1" x14ac:dyDescent="0.25">
      <c r="B220" s="67" t="s">
        <v>233</v>
      </c>
      <c r="C220" s="37" t="s">
        <v>171</v>
      </c>
      <c r="D220" s="68">
        <v>100</v>
      </c>
      <c r="E220" s="30">
        <v>11.7</v>
      </c>
      <c r="F220" s="30">
        <v>16.600000000000001</v>
      </c>
      <c r="G220" s="30">
        <v>12.3</v>
      </c>
      <c r="H220" s="30">
        <v>245.39999999999998</v>
      </c>
      <c r="I220" s="30">
        <v>0.02</v>
      </c>
      <c r="J220" s="30">
        <v>0.19</v>
      </c>
      <c r="K220" s="30">
        <v>2.1</v>
      </c>
      <c r="L220" s="30">
        <v>3.04</v>
      </c>
      <c r="M220" s="30">
        <v>26.03</v>
      </c>
      <c r="N220" s="30">
        <v>23.15</v>
      </c>
      <c r="O220" s="30">
        <v>148.4</v>
      </c>
      <c r="P220" s="30">
        <v>1.61</v>
      </c>
    </row>
    <row r="221" spans="1:16" ht="20.25" customHeight="1" x14ac:dyDescent="0.25">
      <c r="B221" s="67" t="s">
        <v>185</v>
      </c>
      <c r="C221" s="37" t="s">
        <v>53</v>
      </c>
      <c r="D221" s="68">
        <v>180</v>
      </c>
      <c r="E221" s="30">
        <v>5.3460000000000001</v>
      </c>
      <c r="F221" s="30">
        <v>4.8600000000000003</v>
      </c>
      <c r="G221" s="30">
        <v>18.18</v>
      </c>
      <c r="H221" s="30">
        <v>137.84399999999999</v>
      </c>
      <c r="I221" s="30">
        <v>0.28800000000000003</v>
      </c>
      <c r="J221" s="30">
        <v>0</v>
      </c>
      <c r="K221" s="30">
        <v>1.8000000000000002E-2</v>
      </c>
      <c r="L221" s="30">
        <v>0.72</v>
      </c>
      <c r="M221" s="30">
        <v>18.468</v>
      </c>
      <c r="N221" s="30">
        <v>243.99000000000004</v>
      </c>
      <c r="O221" s="30">
        <v>162.57599999999999</v>
      </c>
      <c r="P221" s="30">
        <v>5.58</v>
      </c>
    </row>
    <row r="222" spans="1:16" ht="20.25" customHeight="1" x14ac:dyDescent="0.25">
      <c r="B222" s="67" t="s">
        <v>194</v>
      </c>
      <c r="C222" s="37" t="s">
        <v>51</v>
      </c>
      <c r="D222" s="68">
        <v>200</v>
      </c>
      <c r="E222" s="30">
        <v>0.16</v>
      </c>
      <c r="F222" s="30">
        <v>0.16</v>
      </c>
      <c r="G222" s="30">
        <v>19.88</v>
      </c>
      <c r="H222" s="30">
        <v>81.599999999999994</v>
      </c>
      <c r="I222" s="30">
        <v>0.02</v>
      </c>
      <c r="J222" s="30">
        <v>0.9</v>
      </c>
      <c r="K222" s="30">
        <v>0</v>
      </c>
      <c r="L222" s="30">
        <v>0.08</v>
      </c>
      <c r="M222" s="30">
        <v>13.94</v>
      </c>
      <c r="N222" s="30">
        <v>4.4000000000000004</v>
      </c>
      <c r="O222" s="30">
        <v>5.14</v>
      </c>
      <c r="P222" s="30">
        <v>0.93600000000000005</v>
      </c>
    </row>
    <row r="223" spans="1:16" ht="20.100000000000001" customHeight="1" x14ac:dyDescent="0.25">
      <c r="A223" s="27">
        <v>7</v>
      </c>
      <c r="B223" s="67" t="s">
        <v>208</v>
      </c>
      <c r="C223" s="37" t="s">
        <v>20</v>
      </c>
      <c r="D223" s="68">
        <v>40</v>
      </c>
      <c r="E223" s="30">
        <v>3.0666666666666664</v>
      </c>
      <c r="F223" s="30">
        <v>0.26666666666666672</v>
      </c>
      <c r="G223" s="30">
        <v>19.733333333333334</v>
      </c>
      <c r="H223" s="30">
        <v>94</v>
      </c>
      <c r="I223" s="30">
        <v>0</v>
      </c>
      <c r="J223" s="30">
        <v>0</v>
      </c>
      <c r="K223" s="30">
        <v>0</v>
      </c>
      <c r="L223" s="30">
        <v>0.4</v>
      </c>
      <c r="M223" s="30">
        <v>8</v>
      </c>
      <c r="N223" s="30">
        <v>26</v>
      </c>
      <c r="O223" s="30">
        <v>5.6000000000000014</v>
      </c>
      <c r="P223" s="30">
        <v>0.4</v>
      </c>
    </row>
    <row r="224" spans="1:16" ht="20.100000000000001" customHeight="1" x14ac:dyDescent="0.25">
      <c r="A224" s="27">
        <v>7</v>
      </c>
      <c r="B224" s="67" t="s">
        <v>220</v>
      </c>
      <c r="C224" s="37" t="s">
        <v>21</v>
      </c>
      <c r="D224" s="68">
        <v>50</v>
      </c>
      <c r="E224" s="30">
        <v>3.25</v>
      </c>
      <c r="F224" s="30">
        <v>0.625</v>
      </c>
      <c r="G224" s="30">
        <v>19.75</v>
      </c>
      <c r="H224" s="30">
        <v>99</v>
      </c>
      <c r="I224" s="30">
        <v>0.125</v>
      </c>
      <c r="J224" s="30">
        <v>0</v>
      </c>
      <c r="K224" s="30">
        <v>0</v>
      </c>
      <c r="L224" s="30">
        <v>0.75</v>
      </c>
      <c r="M224" s="30">
        <v>14.499999999999998</v>
      </c>
      <c r="N224" s="30">
        <v>75</v>
      </c>
      <c r="O224" s="30">
        <v>23.5</v>
      </c>
      <c r="P224" s="30">
        <v>2</v>
      </c>
    </row>
    <row r="225" spans="1:16" ht="20.100000000000001" customHeight="1" x14ac:dyDescent="0.25">
      <c r="A225" s="27">
        <v>7</v>
      </c>
      <c r="B225" s="67"/>
      <c r="C225" s="67" t="s">
        <v>18</v>
      </c>
      <c r="D225" s="68"/>
      <c r="E225" s="52">
        <v>26.727666666666664</v>
      </c>
      <c r="F225" s="52">
        <v>34.601666666666667</v>
      </c>
      <c r="G225" s="52">
        <v>113.80333333333334</v>
      </c>
      <c r="H225" s="52">
        <v>874.31399999999996</v>
      </c>
      <c r="I225" s="52">
        <v>0.71300000000000008</v>
      </c>
      <c r="J225" s="52">
        <v>45.314999999999998</v>
      </c>
      <c r="K225" s="52">
        <v>2.1179999999999999</v>
      </c>
      <c r="L225" s="52">
        <v>9.875</v>
      </c>
      <c r="M225" s="52">
        <v>160.07300000000001</v>
      </c>
      <c r="N225" s="52">
        <v>451.64499999999998</v>
      </c>
      <c r="O225" s="52">
        <v>381.79600000000005</v>
      </c>
      <c r="P225" s="52">
        <v>12.596000000000002</v>
      </c>
    </row>
    <row r="226" spans="1:16" ht="20.100000000000001" customHeight="1" x14ac:dyDescent="0.25">
      <c r="A226" s="27">
        <v>7</v>
      </c>
      <c r="B226" s="113" t="s">
        <v>22</v>
      </c>
      <c r="C226" s="113"/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</row>
    <row r="227" spans="1:16" ht="31.9" customHeight="1" x14ac:dyDescent="0.25">
      <c r="A227" s="27">
        <v>7</v>
      </c>
      <c r="B227" s="67" t="s">
        <v>280</v>
      </c>
      <c r="C227" s="37" t="s">
        <v>281</v>
      </c>
      <c r="D227" s="68" t="s">
        <v>296</v>
      </c>
      <c r="E227" s="34">
        <v>6.1319999999999997</v>
      </c>
      <c r="F227" s="34">
        <v>15.834000000000001</v>
      </c>
      <c r="G227" s="34">
        <v>38.135999999999996</v>
      </c>
      <c r="H227" s="34">
        <v>348.6</v>
      </c>
      <c r="I227" s="34">
        <v>0.252</v>
      </c>
      <c r="J227" s="34">
        <v>7.875</v>
      </c>
      <c r="K227" s="34">
        <v>44.1</v>
      </c>
      <c r="L227" s="34">
        <v>5.1029999999999998</v>
      </c>
      <c r="M227" s="34">
        <v>48.258000000000003</v>
      </c>
      <c r="N227" s="34">
        <v>169.34400000000002</v>
      </c>
      <c r="O227" s="34">
        <v>56.091000000000001</v>
      </c>
      <c r="P227" s="34">
        <v>1.7010000000000003</v>
      </c>
    </row>
    <row r="228" spans="1:16" ht="34.9" customHeight="1" x14ac:dyDescent="0.25">
      <c r="A228" s="27">
        <v>7</v>
      </c>
      <c r="B228" s="67" t="s">
        <v>214</v>
      </c>
      <c r="C228" s="40" t="s">
        <v>260</v>
      </c>
      <c r="D228" s="75" t="s">
        <v>296</v>
      </c>
      <c r="E228" s="34">
        <v>16.2</v>
      </c>
      <c r="F228" s="34">
        <v>18.600000000000001</v>
      </c>
      <c r="G228" s="34">
        <v>48.52</v>
      </c>
      <c r="H228" s="34">
        <v>426.4</v>
      </c>
      <c r="I228" s="34">
        <v>0.22</v>
      </c>
      <c r="J228" s="34">
        <v>10.62</v>
      </c>
      <c r="K228" s="34">
        <v>3.92</v>
      </c>
      <c r="L228" s="34">
        <v>3.18</v>
      </c>
      <c r="M228" s="34">
        <v>255.24</v>
      </c>
      <c r="N228" s="34">
        <v>324.33999999999997</v>
      </c>
      <c r="O228" s="34">
        <v>86.32</v>
      </c>
      <c r="P228" s="34">
        <v>2.38</v>
      </c>
    </row>
    <row r="229" spans="1:16" s="70" customFormat="1" ht="20.100000000000001" customHeight="1" x14ac:dyDescent="0.25">
      <c r="B229" s="93"/>
      <c r="C229" s="40" t="s">
        <v>193</v>
      </c>
      <c r="D229" s="75"/>
      <c r="E229" s="34">
        <v>11.166</v>
      </c>
      <c r="F229" s="34">
        <v>17.217000000000002</v>
      </c>
      <c r="G229" s="34">
        <v>43.328000000000003</v>
      </c>
      <c r="H229" s="34">
        <v>387.5</v>
      </c>
      <c r="I229" s="34">
        <v>0.23599999999999999</v>
      </c>
      <c r="J229" s="34">
        <v>9.2474999999999987</v>
      </c>
      <c r="K229" s="34">
        <v>24.01</v>
      </c>
      <c r="L229" s="34">
        <v>4.1414999999999997</v>
      </c>
      <c r="M229" s="34">
        <v>151.749</v>
      </c>
      <c r="N229" s="34">
        <v>246.84199999999998</v>
      </c>
      <c r="O229" s="34">
        <v>71.205500000000001</v>
      </c>
      <c r="P229" s="34">
        <v>2.0405000000000002</v>
      </c>
    </row>
    <row r="230" spans="1:16" s="70" customFormat="1" ht="20.100000000000001" customHeight="1" x14ac:dyDescent="0.25">
      <c r="B230" s="93" t="s">
        <v>278</v>
      </c>
      <c r="C230" s="40" t="s">
        <v>26</v>
      </c>
      <c r="D230" s="75" t="s">
        <v>132</v>
      </c>
      <c r="E230" s="34">
        <v>0.08</v>
      </c>
      <c r="F230" s="34">
        <v>0.02</v>
      </c>
      <c r="G230" s="34">
        <v>15</v>
      </c>
      <c r="H230" s="34">
        <v>60.5</v>
      </c>
      <c r="I230" s="34">
        <v>0</v>
      </c>
      <c r="J230" s="34">
        <v>0</v>
      </c>
      <c r="K230" s="34">
        <v>0.04</v>
      </c>
      <c r="L230" s="34">
        <v>0</v>
      </c>
      <c r="M230" s="34">
        <v>11.1</v>
      </c>
      <c r="N230" s="34">
        <v>1.4</v>
      </c>
      <c r="O230" s="34">
        <v>2.8</v>
      </c>
      <c r="P230" s="34">
        <v>0.28000000000000003</v>
      </c>
    </row>
    <row r="231" spans="1:16" ht="20.100000000000001" customHeight="1" x14ac:dyDescent="0.25">
      <c r="A231" s="27">
        <v>7</v>
      </c>
      <c r="B231" s="67"/>
      <c r="C231" s="67" t="s">
        <v>18</v>
      </c>
      <c r="D231" s="68"/>
      <c r="E231" s="67">
        <v>11.246</v>
      </c>
      <c r="F231" s="93">
        <v>17.237000000000002</v>
      </c>
      <c r="G231" s="93">
        <v>58.328000000000003</v>
      </c>
      <c r="H231" s="93">
        <v>448</v>
      </c>
      <c r="I231" s="93">
        <v>0.23599999999999999</v>
      </c>
      <c r="J231" s="93">
        <v>9.2474999999999987</v>
      </c>
      <c r="K231" s="93">
        <v>24.05</v>
      </c>
      <c r="L231" s="93">
        <v>4.1414999999999997</v>
      </c>
      <c r="M231" s="93">
        <v>162.84899999999999</v>
      </c>
      <c r="N231" s="93">
        <v>248.24199999999999</v>
      </c>
      <c r="O231" s="93">
        <v>74.005499999999998</v>
      </c>
      <c r="P231" s="93">
        <v>2.3205</v>
      </c>
    </row>
    <row r="232" spans="1:16" ht="20.100000000000001" customHeight="1" x14ac:dyDescent="0.25">
      <c r="A232" s="27">
        <v>7</v>
      </c>
      <c r="B232" s="67"/>
      <c r="C232" s="67" t="s">
        <v>32</v>
      </c>
      <c r="D232" s="68"/>
      <c r="E232" s="67">
        <v>58.81366666666667</v>
      </c>
      <c r="F232" s="67">
        <v>70.90366666666668</v>
      </c>
      <c r="G232" s="67">
        <v>229.77133333333333</v>
      </c>
      <c r="H232" s="67">
        <v>1814.999</v>
      </c>
      <c r="I232" s="67">
        <v>1.157</v>
      </c>
      <c r="J232" s="67">
        <v>57.017499999999998</v>
      </c>
      <c r="K232" s="67">
        <v>26.344000000000001</v>
      </c>
      <c r="L232" s="67">
        <v>18.401500000000002</v>
      </c>
      <c r="M232" s="67">
        <v>543.81200000000001</v>
      </c>
      <c r="N232" s="67">
        <v>972.17199999999991</v>
      </c>
      <c r="O232" s="67">
        <v>487.93150000000003</v>
      </c>
      <c r="P232" s="67">
        <v>16.9665</v>
      </c>
    </row>
    <row r="233" spans="1:16" s="36" customFormat="1" ht="20.100000000000001" customHeight="1" x14ac:dyDescent="0.35">
      <c r="B233" s="41"/>
      <c r="C233" s="41"/>
      <c r="D233" s="46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</row>
    <row r="234" spans="1:16" s="36" customFormat="1" ht="20.100000000000001" customHeight="1" x14ac:dyDescent="0.3">
      <c r="B234" s="39" t="s">
        <v>123</v>
      </c>
      <c r="C234" s="38"/>
      <c r="D234" s="46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</row>
    <row r="235" spans="1:16" s="36" customFormat="1" ht="20.100000000000001" customHeight="1" x14ac:dyDescent="0.3">
      <c r="B235" s="39" t="s">
        <v>121</v>
      </c>
      <c r="C235" s="38"/>
      <c r="D235" s="46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</row>
    <row r="236" spans="1:16" s="36" customFormat="1" ht="20.100000000000001" customHeight="1" x14ac:dyDescent="0.3">
      <c r="B236" s="39" t="s">
        <v>293</v>
      </c>
      <c r="C236" s="38"/>
      <c r="D236" s="46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</row>
    <row r="237" spans="1:16" s="36" customFormat="1" ht="20.100000000000001" customHeight="1" x14ac:dyDescent="0.35">
      <c r="B237" s="41"/>
      <c r="C237" s="41"/>
      <c r="D237" s="46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</row>
    <row r="238" spans="1:16" s="36" customFormat="1" ht="36" customHeight="1" x14ac:dyDescent="0.3">
      <c r="B238" s="114" t="s">
        <v>0</v>
      </c>
      <c r="C238" s="114" t="s">
        <v>1</v>
      </c>
      <c r="D238" s="115" t="s">
        <v>2</v>
      </c>
      <c r="E238" s="113" t="s">
        <v>3</v>
      </c>
      <c r="F238" s="113"/>
      <c r="G238" s="113"/>
      <c r="H238" s="113" t="s">
        <v>4</v>
      </c>
      <c r="I238" s="113" t="s">
        <v>5</v>
      </c>
      <c r="J238" s="113"/>
      <c r="K238" s="113"/>
      <c r="L238" s="113"/>
      <c r="M238" s="113" t="s">
        <v>6</v>
      </c>
      <c r="N238" s="113"/>
      <c r="O238" s="113"/>
      <c r="P238" s="113"/>
    </row>
    <row r="239" spans="1:16" s="36" customFormat="1" ht="34.15" customHeight="1" x14ac:dyDescent="0.3">
      <c r="B239" s="114"/>
      <c r="C239" s="114"/>
      <c r="D239" s="115"/>
      <c r="E239" s="67" t="s">
        <v>7</v>
      </c>
      <c r="F239" s="67" t="s">
        <v>8</v>
      </c>
      <c r="G239" s="67" t="s">
        <v>9</v>
      </c>
      <c r="H239" s="113"/>
      <c r="I239" s="67" t="s">
        <v>115</v>
      </c>
      <c r="J239" s="67" t="s">
        <v>10</v>
      </c>
      <c r="K239" s="67" t="s">
        <v>11</v>
      </c>
      <c r="L239" s="67" t="s">
        <v>12</v>
      </c>
      <c r="M239" s="67" t="s">
        <v>13</v>
      </c>
      <c r="N239" s="67" t="s">
        <v>14</v>
      </c>
      <c r="O239" s="67" t="s">
        <v>15</v>
      </c>
      <c r="P239" s="67" t="s">
        <v>16</v>
      </c>
    </row>
    <row r="240" spans="1:16" ht="20.100000000000001" customHeight="1" x14ac:dyDescent="0.25">
      <c r="A240" s="27">
        <v>8</v>
      </c>
      <c r="B240" s="113" t="s">
        <v>17</v>
      </c>
      <c r="C240" s="113"/>
      <c r="D240" s="113"/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</row>
    <row r="241" spans="1:16" ht="32.450000000000003" customHeight="1" x14ac:dyDescent="0.25">
      <c r="A241" s="27">
        <v>8</v>
      </c>
      <c r="B241" s="67" t="s">
        <v>282</v>
      </c>
      <c r="C241" s="37" t="s">
        <v>283</v>
      </c>
      <c r="D241" s="68" t="s">
        <v>297</v>
      </c>
      <c r="E241" s="29">
        <v>13.324999999999999</v>
      </c>
      <c r="F241" s="71">
        <v>8.4049999999999994</v>
      </c>
      <c r="G241" s="71">
        <v>27.265000000000001</v>
      </c>
      <c r="H241" s="71">
        <v>238.005</v>
      </c>
      <c r="I241" s="71">
        <v>8.199999999999999E-2</v>
      </c>
      <c r="J241" s="71">
        <v>1.1480000000000001</v>
      </c>
      <c r="K241" s="71">
        <v>6.1499999999999992E-2</v>
      </c>
      <c r="L241" s="71">
        <v>63.263000000000005</v>
      </c>
      <c r="M241" s="71">
        <v>130.58500000000001</v>
      </c>
      <c r="N241" s="71">
        <v>115.41500000000001</v>
      </c>
      <c r="O241" s="71">
        <v>19.884999999999998</v>
      </c>
      <c r="P241" s="71">
        <v>0.41</v>
      </c>
    </row>
    <row r="242" spans="1:16" ht="27.6" customHeight="1" x14ac:dyDescent="0.25">
      <c r="B242" s="90" t="s">
        <v>253</v>
      </c>
      <c r="C242" s="72" t="s">
        <v>254</v>
      </c>
      <c r="D242" s="68" t="s">
        <v>296</v>
      </c>
      <c r="E242" s="71">
        <v>7.98</v>
      </c>
      <c r="F242" s="71">
        <v>14.91</v>
      </c>
      <c r="G242" s="71">
        <v>67.59899999999999</v>
      </c>
      <c r="H242" s="71">
        <v>462.84</v>
      </c>
      <c r="I242" s="71">
        <v>0.35700000000000004</v>
      </c>
      <c r="J242" s="71">
        <v>0</v>
      </c>
      <c r="K242" s="71">
        <v>7.14</v>
      </c>
      <c r="L242" s="71">
        <v>5.0819999999999999</v>
      </c>
      <c r="M242" s="71">
        <v>54.033000000000001</v>
      </c>
      <c r="N242" s="71">
        <v>267.267</v>
      </c>
      <c r="O242" s="71">
        <v>70.412999999999997</v>
      </c>
      <c r="P242" s="71">
        <v>2.7719999999999998</v>
      </c>
    </row>
    <row r="243" spans="1:16" ht="19.149999999999999" customHeight="1" x14ac:dyDescent="0.25">
      <c r="B243" s="90" t="s">
        <v>226</v>
      </c>
      <c r="C243" s="72" t="s">
        <v>255</v>
      </c>
      <c r="D243" s="68">
        <v>200</v>
      </c>
      <c r="E243" s="71">
        <v>7</v>
      </c>
      <c r="F243" s="71">
        <v>16.600000000000001</v>
      </c>
      <c r="G243" s="71">
        <v>98</v>
      </c>
      <c r="H243" s="71">
        <v>460</v>
      </c>
      <c r="I243" s="71">
        <v>0.26</v>
      </c>
      <c r="J243" s="71">
        <v>0</v>
      </c>
      <c r="K243" s="71">
        <v>0</v>
      </c>
      <c r="L243" s="71">
        <v>3.4</v>
      </c>
      <c r="M243" s="71">
        <v>14</v>
      </c>
      <c r="N243" s="71">
        <v>126</v>
      </c>
      <c r="O243" s="71">
        <v>50</v>
      </c>
      <c r="P243" s="71">
        <v>2.8</v>
      </c>
    </row>
    <row r="244" spans="1:16" ht="18.600000000000001" customHeight="1" x14ac:dyDescent="0.25">
      <c r="B244" s="90"/>
      <c r="C244" s="72" t="s">
        <v>284</v>
      </c>
      <c r="D244" s="68"/>
      <c r="E244" s="71">
        <v>7.49</v>
      </c>
      <c r="F244" s="71">
        <v>15.755000000000001</v>
      </c>
      <c r="G244" s="71">
        <v>82.799499999999995</v>
      </c>
      <c r="H244" s="71">
        <v>461.41999999999996</v>
      </c>
      <c r="I244" s="71">
        <v>0.3085</v>
      </c>
      <c r="J244" s="71">
        <v>0</v>
      </c>
      <c r="K244" s="71">
        <v>3.57</v>
      </c>
      <c r="L244" s="71">
        <v>4.2409999999999997</v>
      </c>
      <c r="M244" s="71">
        <v>34.016500000000001</v>
      </c>
      <c r="N244" s="71">
        <v>196.6335</v>
      </c>
      <c r="O244" s="71">
        <v>60.206499999999998</v>
      </c>
      <c r="P244" s="71">
        <v>2.7859999999999996</v>
      </c>
    </row>
    <row r="245" spans="1:16" ht="20.100000000000001" customHeight="1" x14ac:dyDescent="0.25">
      <c r="A245" s="27">
        <v>8</v>
      </c>
      <c r="B245" s="90"/>
      <c r="C245" s="72" t="s">
        <v>193</v>
      </c>
      <c r="D245" s="68"/>
      <c r="E245" s="52">
        <v>10.407499999999999</v>
      </c>
      <c r="F245" s="52">
        <v>12.08</v>
      </c>
      <c r="G245" s="52">
        <v>55.032249999999998</v>
      </c>
      <c r="H245" s="52">
        <v>349.71249999999998</v>
      </c>
      <c r="I245" s="52">
        <v>0.19524999999999998</v>
      </c>
      <c r="J245" s="52">
        <v>0.57400000000000007</v>
      </c>
      <c r="K245" s="52">
        <v>1.81575</v>
      </c>
      <c r="L245" s="52">
        <v>33.752000000000002</v>
      </c>
      <c r="M245" s="52">
        <v>82.300750000000008</v>
      </c>
      <c r="N245" s="52">
        <v>156.02424999999999</v>
      </c>
      <c r="O245" s="52">
        <v>40.045749999999998</v>
      </c>
      <c r="P245" s="52">
        <v>1.5979999999999999</v>
      </c>
    </row>
    <row r="246" spans="1:16" s="70" customFormat="1" ht="20.100000000000001" customHeight="1" x14ac:dyDescent="0.25">
      <c r="B246" s="93" t="s">
        <v>215</v>
      </c>
      <c r="C246" s="74" t="s">
        <v>24</v>
      </c>
      <c r="D246" s="94">
        <v>40</v>
      </c>
      <c r="E246" s="71">
        <v>3</v>
      </c>
      <c r="F246" s="71">
        <v>1.1599999999999999</v>
      </c>
      <c r="G246" s="71">
        <v>20.56</v>
      </c>
      <c r="H246" s="71">
        <v>98.5</v>
      </c>
      <c r="I246" s="71">
        <v>4.4000000000000004E-2</v>
      </c>
      <c r="J246" s="71">
        <v>0</v>
      </c>
      <c r="K246" s="71">
        <v>0</v>
      </c>
      <c r="L246" s="71">
        <v>0.68</v>
      </c>
      <c r="M246" s="71">
        <v>7.6</v>
      </c>
      <c r="N246" s="71">
        <v>26</v>
      </c>
      <c r="O246" s="71">
        <v>5.2</v>
      </c>
      <c r="P246" s="71">
        <v>0.48</v>
      </c>
    </row>
    <row r="247" spans="1:16" s="70" customFormat="1" ht="20.100000000000001" customHeight="1" x14ac:dyDescent="0.25">
      <c r="B247" s="93" t="s">
        <v>248</v>
      </c>
      <c r="C247" s="74" t="s">
        <v>140</v>
      </c>
      <c r="D247" s="94">
        <v>10</v>
      </c>
      <c r="E247" s="71">
        <v>0.25</v>
      </c>
      <c r="F247" s="71">
        <v>5.3</v>
      </c>
      <c r="G247" s="71">
        <v>1.89</v>
      </c>
      <c r="H247" s="71">
        <v>56</v>
      </c>
      <c r="I247" s="71">
        <v>1E-3</v>
      </c>
      <c r="J247" s="71">
        <v>0</v>
      </c>
      <c r="K247" s="71">
        <v>0.04</v>
      </c>
      <c r="L247" s="71">
        <v>0.1</v>
      </c>
      <c r="M247" s="71">
        <v>2.4</v>
      </c>
      <c r="N247" s="71">
        <v>3</v>
      </c>
      <c r="O247" s="71">
        <v>0</v>
      </c>
      <c r="P247" s="71">
        <v>0.02</v>
      </c>
    </row>
    <row r="248" spans="1:16" s="70" customFormat="1" ht="20.100000000000001" customHeight="1" x14ac:dyDescent="0.25">
      <c r="B248" s="93" t="s">
        <v>266</v>
      </c>
      <c r="C248" s="74" t="s">
        <v>57</v>
      </c>
      <c r="D248" s="94">
        <v>200</v>
      </c>
      <c r="E248" s="71">
        <v>4.08</v>
      </c>
      <c r="F248" s="71">
        <v>3.54</v>
      </c>
      <c r="G248" s="71">
        <v>17.579999999999998</v>
      </c>
      <c r="H248" s="71">
        <v>118.5</v>
      </c>
      <c r="I248" s="71">
        <v>0.06</v>
      </c>
      <c r="J248" s="71">
        <v>1.58</v>
      </c>
      <c r="K248" s="71">
        <v>0.02</v>
      </c>
      <c r="L248" s="71">
        <v>0</v>
      </c>
      <c r="M248" s="71">
        <v>152.22</v>
      </c>
      <c r="N248" s="71">
        <v>124.56</v>
      </c>
      <c r="O248" s="71">
        <v>21.34</v>
      </c>
      <c r="P248" s="71">
        <v>0.48</v>
      </c>
    </row>
    <row r="249" spans="1:16" ht="20.100000000000001" customHeight="1" x14ac:dyDescent="0.25">
      <c r="A249" s="27">
        <v>8</v>
      </c>
      <c r="B249" s="67"/>
      <c r="C249" s="72" t="s">
        <v>196</v>
      </c>
      <c r="D249" s="68">
        <v>150</v>
      </c>
      <c r="E249" s="71">
        <v>2.25</v>
      </c>
      <c r="F249" s="71">
        <v>0.75</v>
      </c>
      <c r="G249" s="71">
        <v>19.8</v>
      </c>
      <c r="H249" s="71">
        <v>109.65</v>
      </c>
      <c r="I249" s="71">
        <v>0.06</v>
      </c>
      <c r="J249" s="71">
        <v>15</v>
      </c>
      <c r="K249" s="71">
        <v>0</v>
      </c>
      <c r="L249" s="71">
        <v>0.6</v>
      </c>
      <c r="M249" s="71">
        <v>12</v>
      </c>
      <c r="N249" s="71">
        <v>42</v>
      </c>
      <c r="O249" s="71">
        <v>63</v>
      </c>
      <c r="P249" s="71">
        <v>0.9</v>
      </c>
    </row>
    <row r="250" spans="1:16" ht="15.6" hidden="1" customHeight="1" x14ac:dyDescent="0.3">
      <c r="B250" s="67"/>
      <c r="C250" s="72" t="s">
        <v>18</v>
      </c>
      <c r="D250" s="68"/>
      <c r="E250" s="71">
        <v>188.94224999999997</v>
      </c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</row>
    <row r="251" spans="1:16" s="70" customFormat="1" ht="15.6" customHeight="1" x14ac:dyDescent="0.25">
      <c r="B251" s="73"/>
      <c r="C251" s="72" t="s">
        <v>18</v>
      </c>
      <c r="D251" s="72"/>
      <c r="E251" s="73">
        <v>19.987499999999997</v>
      </c>
      <c r="F251" s="93">
        <v>22.83</v>
      </c>
      <c r="G251" s="93">
        <v>114.86224999999999</v>
      </c>
      <c r="H251" s="93">
        <v>732.36249999999995</v>
      </c>
      <c r="I251" s="93">
        <v>0.36025000000000001</v>
      </c>
      <c r="J251" s="93">
        <v>17.154</v>
      </c>
      <c r="K251" s="93">
        <v>1.87575</v>
      </c>
      <c r="L251" s="93">
        <v>35.132000000000005</v>
      </c>
      <c r="M251" s="93">
        <v>256.52075000000002</v>
      </c>
      <c r="N251" s="93">
        <v>351.58425</v>
      </c>
      <c r="O251" s="93">
        <v>129.58575000000002</v>
      </c>
      <c r="P251" s="93">
        <v>3.4779999999999998</v>
      </c>
    </row>
    <row r="252" spans="1:16" ht="20.100000000000001" customHeight="1" x14ac:dyDescent="0.25">
      <c r="A252" s="27">
        <v>8</v>
      </c>
      <c r="B252" s="113" t="s">
        <v>19</v>
      </c>
      <c r="C252" s="113"/>
      <c r="D252" s="113"/>
      <c r="E252" s="113"/>
      <c r="F252" s="113"/>
      <c r="G252" s="113"/>
      <c r="H252" s="113"/>
      <c r="I252" s="113"/>
      <c r="J252" s="113"/>
      <c r="K252" s="113"/>
      <c r="L252" s="113"/>
      <c r="M252" s="113"/>
      <c r="N252" s="113"/>
      <c r="O252" s="113"/>
      <c r="P252" s="113"/>
    </row>
    <row r="253" spans="1:16" ht="20.100000000000001" customHeight="1" x14ac:dyDescent="0.25">
      <c r="A253" s="27">
        <v>8</v>
      </c>
      <c r="B253" s="67" t="s">
        <v>234</v>
      </c>
      <c r="C253" s="37" t="s">
        <v>285</v>
      </c>
      <c r="D253" s="68">
        <v>100</v>
      </c>
      <c r="E253" s="30">
        <v>3.63</v>
      </c>
      <c r="F253" s="30">
        <v>10.09</v>
      </c>
      <c r="G253" s="30">
        <v>3.71</v>
      </c>
      <c r="H253" s="30">
        <v>120.17</v>
      </c>
      <c r="I253" s="30">
        <v>0.43</v>
      </c>
      <c r="J253" s="30">
        <v>0.05</v>
      </c>
      <c r="K253" s="30">
        <v>19.809999999999999</v>
      </c>
      <c r="L253" s="30">
        <v>2.79</v>
      </c>
      <c r="M253" s="30">
        <v>173.63</v>
      </c>
      <c r="N253" s="30">
        <v>22.63</v>
      </c>
      <c r="O253" s="30">
        <v>112.24</v>
      </c>
      <c r="P253" s="30">
        <v>0.93</v>
      </c>
    </row>
    <row r="254" spans="1:16" s="70" customFormat="1" ht="33" customHeight="1" x14ac:dyDescent="0.25">
      <c r="B254" s="93" t="s">
        <v>286</v>
      </c>
      <c r="C254" s="74" t="s">
        <v>287</v>
      </c>
      <c r="D254" s="94">
        <v>100</v>
      </c>
      <c r="E254" s="30">
        <v>4.8</v>
      </c>
      <c r="F254" s="30">
        <v>5.5</v>
      </c>
      <c r="G254" s="30">
        <v>8.3000000000000007</v>
      </c>
      <c r="H254" s="30">
        <v>101.9</v>
      </c>
      <c r="I254" s="30">
        <v>0.17</v>
      </c>
      <c r="J254" s="30">
        <v>5.5</v>
      </c>
      <c r="K254" s="30">
        <v>31.8</v>
      </c>
      <c r="L254" s="30">
        <v>0.7</v>
      </c>
      <c r="M254" s="30">
        <v>59.2</v>
      </c>
      <c r="N254" s="30">
        <v>114.7</v>
      </c>
      <c r="O254" s="30">
        <v>35.299999999999997</v>
      </c>
      <c r="P254" s="30">
        <v>3</v>
      </c>
    </row>
    <row r="255" spans="1:16" s="70" customFormat="1" ht="20.100000000000001" customHeight="1" x14ac:dyDescent="0.25">
      <c r="B255" s="93"/>
      <c r="C255" s="74" t="s">
        <v>193</v>
      </c>
      <c r="D255" s="94"/>
      <c r="E255" s="30">
        <v>4.2149999999999999</v>
      </c>
      <c r="F255" s="30">
        <v>7.7949999999999999</v>
      </c>
      <c r="G255" s="30">
        <v>6.0050000000000008</v>
      </c>
      <c r="H255" s="30">
        <v>111.035</v>
      </c>
      <c r="I255" s="30">
        <v>0.3</v>
      </c>
      <c r="J255" s="30">
        <v>2.7749999999999999</v>
      </c>
      <c r="K255" s="30">
        <v>25.805</v>
      </c>
      <c r="L255" s="30">
        <v>1.7450000000000001</v>
      </c>
      <c r="M255" s="30">
        <v>116.41499999999999</v>
      </c>
      <c r="N255" s="30">
        <v>68.665000000000006</v>
      </c>
      <c r="O255" s="30">
        <v>73.77</v>
      </c>
      <c r="P255" s="30">
        <v>1.9650000000000001</v>
      </c>
    </row>
    <row r="256" spans="1:16" ht="20.100000000000001" customHeight="1" x14ac:dyDescent="0.25">
      <c r="A256" s="27">
        <v>8</v>
      </c>
      <c r="B256" s="67" t="s">
        <v>235</v>
      </c>
      <c r="C256" s="37" t="s">
        <v>172</v>
      </c>
      <c r="D256" s="68" t="s">
        <v>181</v>
      </c>
      <c r="E256" s="30">
        <v>2.75</v>
      </c>
      <c r="F256" s="30">
        <v>2.75</v>
      </c>
      <c r="G256" s="30">
        <v>17.5</v>
      </c>
      <c r="H256" s="30">
        <v>117.5</v>
      </c>
      <c r="I256" s="30">
        <v>0</v>
      </c>
      <c r="J256" s="30">
        <v>0</v>
      </c>
      <c r="K256" s="30">
        <v>8.25</v>
      </c>
      <c r="L256" s="30">
        <v>1.25</v>
      </c>
      <c r="M256" s="30">
        <v>29.25</v>
      </c>
      <c r="N256" s="30">
        <v>35.5</v>
      </c>
      <c r="O256" s="30">
        <v>67.5</v>
      </c>
      <c r="P256" s="30">
        <v>1.25</v>
      </c>
    </row>
    <row r="257" spans="1:16" ht="20.100000000000001" customHeight="1" x14ac:dyDescent="0.25">
      <c r="A257" s="27">
        <v>8</v>
      </c>
      <c r="B257" s="67" t="s">
        <v>236</v>
      </c>
      <c r="C257" s="37" t="s">
        <v>173</v>
      </c>
      <c r="D257" s="68" t="s">
        <v>300</v>
      </c>
      <c r="E257" s="30">
        <v>13</v>
      </c>
      <c r="F257" s="30">
        <v>16</v>
      </c>
      <c r="G257" s="30">
        <v>4.2</v>
      </c>
      <c r="H257" s="30">
        <v>211.3</v>
      </c>
      <c r="I257" s="30">
        <v>0</v>
      </c>
      <c r="J257" s="30">
        <v>0.1</v>
      </c>
      <c r="K257" s="30">
        <v>1.1000000000000001</v>
      </c>
      <c r="L257" s="30">
        <v>1.5</v>
      </c>
      <c r="M257" s="30">
        <v>23.8</v>
      </c>
      <c r="N257" s="30">
        <v>17.5</v>
      </c>
      <c r="O257" s="30">
        <v>136</v>
      </c>
      <c r="P257" s="30">
        <v>1.6</v>
      </c>
    </row>
    <row r="258" spans="1:16" ht="20.100000000000001" customHeight="1" x14ac:dyDescent="0.25">
      <c r="A258" s="27">
        <v>8</v>
      </c>
      <c r="B258" s="67" t="s">
        <v>185</v>
      </c>
      <c r="C258" s="37" t="s">
        <v>174</v>
      </c>
      <c r="D258" s="68">
        <v>180</v>
      </c>
      <c r="E258" s="30">
        <v>4.32</v>
      </c>
      <c r="F258" s="30">
        <v>4.8240000000000007</v>
      </c>
      <c r="G258" s="30">
        <v>37.764000000000003</v>
      </c>
      <c r="H258" s="30">
        <v>211.75200000000001</v>
      </c>
      <c r="I258" s="30">
        <v>3.6000000000000004E-2</v>
      </c>
      <c r="J258" s="30">
        <v>0</v>
      </c>
      <c r="K258" s="30">
        <v>23.22</v>
      </c>
      <c r="L258" s="30">
        <v>0.30599999999999999</v>
      </c>
      <c r="M258" s="30">
        <v>7.0920000000000005</v>
      </c>
      <c r="N258" s="30">
        <v>93.366</v>
      </c>
      <c r="O258" s="30">
        <v>30.545999999999999</v>
      </c>
      <c r="P258" s="30">
        <v>0.62999999999999989</v>
      </c>
    </row>
    <row r="259" spans="1:16" ht="21.75" customHeight="1" x14ac:dyDescent="0.25">
      <c r="A259" s="27">
        <v>8</v>
      </c>
      <c r="B259" s="67" t="s">
        <v>203</v>
      </c>
      <c r="C259" s="37" t="s">
        <v>60</v>
      </c>
      <c r="D259" s="68">
        <v>200</v>
      </c>
      <c r="E259" s="30">
        <v>0.66</v>
      </c>
      <c r="F259" s="30">
        <v>0.1</v>
      </c>
      <c r="G259" s="30">
        <v>28.02</v>
      </c>
      <c r="H259" s="30">
        <v>109.48</v>
      </c>
      <c r="I259" s="30">
        <v>0</v>
      </c>
      <c r="J259" s="30">
        <v>0.02</v>
      </c>
      <c r="K259" s="30">
        <v>0.68</v>
      </c>
      <c r="L259" s="30">
        <v>0.5</v>
      </c>
      <c r="M259" s="30">
        <v>32.479999999999997</v>
      </c>
      <c r="N259" s="30">
        <v>17.46</v>
      </c>
      <c r="O259" s="30">
        <v>23.44</v>
      </c>
      <c r="P259" s="30">
        <v>0.7</v>
      </c>
    </row>
    <row r="260" spans="1:16" ht="20.100000000000001" customHeight="1" x14ac:dyDescent="0.25">
      <c r="A260" s="27">
        <v>8</v>
      </c>
      <c r="B260" s="67" t="s">
        <v>208</v>
      </c>
      <c r="C260" s="37" t="s">
        <v>20</v>
      </c>
      <c r="D260" s="68">
        <v>40</v>
      </c>
      <c r="E260" s="30">
        <v>3.0666666666666664</v>
      </c>
      <c r="F260" s="30">
        <v>0.26666666666666672</v>
      </c>
      <c r="G260" s="30">
        <v>19.733333333333334</v>
      </c>
      <c r="H260" s="30">
        <v>94</v>
      </c>
      <c r="I260" s="30">
        <v>0</v>
      </c>
      <c r="J260" s="30">
        <v>0</v>
      </c>
      <c r="K260" s="30">
        <v>0</v>
      </c>
      <c r="L260" s="30">
        <v>0.4</v>
      </c>
      <c r="M260" s="30">
        <v>8</v>
      </c>
      <c r="N260" s="30">
        <v>26</v>
      </c>
      <c r="O260" s="30">
        <v>5.6000000000000014</v>
      </c>
      <c r="P260" s="30">
        <v>0.4</v>
      </c>
    </row>
    <row r="261" spans="1:16" ht="20.100000000000001" customHeight="1" x14ac:dyDescent="0.25">
      <c r="A261" s="27">
        <v>8</v>
      </c>
      <c r="B261" s="67" t="s">
        <v>220</v>
      </c>
      <c r="C261" s="37" t="s">
        <v>21</v>
      </c>
      <c r="D261" s="68">
        <v>50</v>
      </c>
      <c r="E261" s="30">
        <v>3.25</v>
      </c>
      <c r="F261" s="30">
        <v>0.625</v>
      </c>
      <c r="G261" s="30">
        <v>19.75</v>
      </c>
      <c r="H261" s="30">
        <v>99</v>
      </c>
      <c r="I261" s="30">
        <v>0.125</v>
      </c>
      <c r="J261" s="30">
        <v>0</v>
      </c>
      <c r="K261" s="30">
        <v>0</v>
      </c>
      <c r="L261" s="30">
        <v>0.75</v>
      </c>
      <c r="M261" s="30">
        <v>14.499999999999998</v>
      </c>
      <c r="N261" s="30">
        <v>75</v>
      </c>
      <c r="O261" s="30">
        <v>23.5</v>
      </c>
      <c r="P261" s="30">
        <v>2</v>
      </c>
    </row>
    <row r="262" spans="1:16" ht="20.100000000000001" customHeight="1" x14ac:dyDescent="0.25">
      <c r="A262" s="27">
        <v>8</v>
      </c>
      <c r="B262" s="67"/>
      <c r="C262" s="67" t="s">
        <v>18</v>
      </c>
      <c r="D262" s="47"/>
      <c r="E262" s="67">
        <v>31.261666666666667</v>
      </c>
      <c r="F262" s="93">
        <v>32.360666666666674</v>
      </c>
      <c r="G262" s="93">
        <v>132.97233333333332</v>
      </c>
      <c r="H262" s="93">
        <v>954.06700000000001</v>
      </c>
      <c r="I262" s="93">
        <v>0.46099999999999997</v>
      </c>
      <c r="J262" s="93">
        <v>2.895</v>
      </c>
      <c r="K262" s="93">
        <v>59.055</v>
      </c>
      <c r="L262" s="93">
        <v>6.4510000000000005</v>
      </c>
      <c r="M262" s="93">
        <v>231.53700000000001</v>
      </c>
      <c r="N262" s="93">
        <v>333.49099999999999</v>
      </c>
      <c r="O262" s="93">
        <v>360.35599999999999</v>
      </c>
      <c r="P262" s="93">
        <v>8.5449999999999999</v>
      </c>
    </row>
    <row r="263" spans="1:16" ht="20.100000000000001" customHeight="1" x14ac:dyDescent="0.25">
      <c r="A263" s="27">
        <v>8</v>
      </c>
      <c r="B263" s="113" t="s">
        <v>22</v>
      </c>
      <c r="C263" s="113"/>
      <c r="D263" s="113"/>
      <c r="E263" s="113"/>
      <c r="F263" s="113"/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</row>
    <row r="264" spans="1:16" ht="37.5" customHeight="1" x14ac:dyDescent="0.25">
      <c r="A264" s="27">
        <v>8</v>
      </c>
      <c r="B264" s="62" t="s">
        <v>228</v>
      </c>
      <c r="C264" s="37" t="s">
        <v>291</v>
      </c>
      <c r="D264" s="68">
        <v>100</v>
      </c>
      <c r="E264" s="30">
        <v>12.88</v>
      </c>
      <c r="F264" s="30">
        <v>12.86</v>
      </c>
      <c r="G264" s="30">
        <v>16.38</v>
      </c>
      <c r="H264" s="30">
        <v>236.94</v>
      </c>
      <c r="I264" s="30">
        <v>7.0000000000000007E-2</v>
      </c>
      <c r="J264" s="30">
        <v>3</v>
      </c>
      <c r="K264" s="30">
        <v>82.5</v>
      </c>
      <c r="L264" s="30">
        <v>0.81</v>
      </c>
      <c r="M264" s="30">
        <v>236.94</v>
      </c>
      <c r="N264" s="30">
        <v>192.1</v>
      </c>
      <c r="O264" s="30">
        <v>21.05</v>
      </c>
      <c r="P264" s="30">
        <v>1.2</v>
      </c>
    </row>
    <row r="265" spans="1:16" ht="19.149999999999999" customHeight="1" x14ac:dyDescent="0.25">
      <c r="B265" s="62" t="s">
        <v>207</v>
      </c>
      <c r="C265" s="37" t="s">
        <v>59</v>
      </c>
      <c r="D265" s="68">
        <v>200</v>
      </c>
      <c r="E265" s="30">
        <v>0.28000000000000003</v>
      </c>
      <c r="F265" s="30">
        <v>0.1</v>
      </c>
      <c r="G265" s="30">
        <v>32.880000000000003</v>
      </c>
      <c r="H265" s="30">
        <v>133.54000000000002</v>
      </c>
      <c r="I265" s="30">
        <v>0</v>
      </c>
      <c r="J265" s="30">
        <v>0</v>
      </c>
      <c r="K265" s="30">
        <v>19.3</v>
      </c>
      <c r="L265" s="30">
        <v>0.16</v>
      </c>
      <c r="M265" s="30">
        <v>13.78</v>
      </c>
      <c r="N265" s="30">
        <v>5.78</v>
      </c>
      <c r="O265" s="30">
        <v>7.38</v>
      </c>
      <c r="P265" s="30">
        <v>0.48</v>
      </c>
    </row>
    <row r="266" spans="1:16" ht="16.149999999999999" customHeight="1" x14ac:dyDescent="0.25">
      <c r="A266" s="27">
        <v>8</v>
      </c>
      <c r="B266" s="67"/>
      <c r="C266" s="67" t="s">
        <v>18</v>
      </c>
      <c r="D266" s="68"/>
      <c r="E266" s="67">
        <v>13.16</v>
      </c>
      <c r="F266" s="67">
        <v>12.959999999999999</v>
      </c>
      <c r="G266" s="67">
        <v>49.260000000000005</v>
      </c>
      <c r="H266" s="67">
        <v>370.48</v>
      </c>
      <c r="I266" s="67">
        <v>7.0000000000000007E-2</v>
      </c>
      <c r="J266" s="67">
        <v>3</v>
      </c>
      <c r="K266" s="67">
        <v>101.8</v>
      </c>
      <c r="L266" s="67">
        <v>0.97000000000000008</v>
      </c>
      <c r="M266" s="67">
        <v>250.72</v>
      </c>
      <c r="N266" s="67">
        <v>197.88</v>
      </c>
      <c r="O266" s="67">
        <v>28.43</v>
      </c>
      <c r="P266" s="67">
        <v>1.68</v>
      </c>
    </row>
    <row r="267" spans="1:16" ht="20.100000000000001" customHeight="1" x14ac:dyDescent="0.25">
      <c r="A267" s="27">
        <v>8</v>
      </c>
      <c r="B267" s="67"/>
      <c r="C267" s="67" t="s">
        <v>33</v>
      </c>
      <c r="D267" s="68"/>
      <c r="E267" s="67">
        <v>64.409166666666664</v>
      </c>
      <c r="F267" s="73">
        <v>68.150666666666666</v>
      </c>
      <c r="G267" s="73">
        <v>297.09458333333333</v>
      </c>
      <c r="H267" s="73">
        <v>2056.9094999999998</v>
      </c>
      <c r="I267" s="73">
        <v>0.8912500000000001</v>
      </c>
      <c r="J267" s="73">
        <v>23.048999999999999</v>
      </c>
      <c r="K267" s="73">
        <v>162.73075</v>
      </c>
      <c r="L267" s="73">
        <v>42.553000000000004</v>
      </c>
      <c r="M267" s="73">
        <v>738.77775000000008</v>
      </c>
      <c r="N267" s="73">
        <v>882.95524999999998</v>
      </c>
      <c r="O267" s="73">
        <v>518.37175000000002</v>
      </c>
      <c r="P267" s="73">
        <v>13.702999999999999</v>
      </c>
    </row>
    <row r="268" spans="1:16" s="36" customFormat="1" ht="20.100000000000001" customHeight="1" x14ac:dyDescent="0.3">
      <c r="B268" s="41"/>
      <c r="C268" s="41"/>
      <c r="D268" s="46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</row>
    <row r="269" spans="1:16" s="36" customFormat="1" ht="20.100000000000001" customHeight="1" x14ac:dyDescent="0.3">
      <c r="B269" s="39" t="s">
        <v>124</v>
      </c>
      <c r="C269" s="38"/>
      <c r="D269" s="46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</row>
    <row r="270" spans="1:16" s="36" customFormat="1" ht="20.100000000000001" customHeight="1" x14ac:dyDescent="0.3">
      <c r="B270" s="39" t="s">
        <v>121</v>
      </c>
      <c r="C270" s="38"/>
      <c r="D270" s="46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</row>
    <row r="271" spans="1:16" s="36" customFormat="1" ht="20.100000000000001" customHeight="1" x14ac:dyDescent="0.3">
      <c r="B271" s="39" t="s">
        <v>293</v>
      </c>
      <c r="C271" s="38"/>
      <c r="D271" s="46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</row>
    <row r="272" spans="1:16" s="36" customFormat="1" ht="20.100000000000001" customHeight="1" x14ac:dyDescent="0.3">
      <c r="B272" s="41"/>
      <c r="C272" s="41"/>
      <c r="D272" s="46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</row>
    <row r="273" spans="1:16" s="36" customFormat="1" ht="33.75" customHeight="1" x14ac:dyDescent="0.3">
      <c r="B273" s="114" t="s">
        <v>0</v>
      </c>
      <c r="C273" s="114" t="s">
        <v>1</v>
      </c>
      <c r="D273" s="115" t="s">
        <v>2</v>
      </c>
      <c r="E273" s="113" t="s">
        <v>3</v>
      </c>
      <c r="F273" s="113"/>
      <c r="G273" s="113"/>
      <c r="H273" s="113" t="s">
        <v>4</v>
      </c>
      <c r="I273" s="113" t="s">
        <v>5</v>
      </c>
      <c r="J273" s="113"/>
      <c r="K273" s="113"/>
      <c r="L273" s="113"/>
      <c r="M273" s="113" t="s">
        <v>6</v>
      </c>
      <c r="N273" s="113"/>
      <c r="O273" s="113"/>
      <c r="P273" s="113"/>
    </row>
    <row r="274" spans="1:16" s="36" customFormat="1" ht="36.6" customHeight="1" x14ac:dyDescent="0.3">
      <c r="B274" s="114"/>
      <c r="C274" s="114"/>
      <c r="D274" s="115"/>
      <c r="E274" s="67" t="s">
        <v>7</v>
      </c>
      <c r="F274" s="67" t="s">
        <v>8</v>
      </c>
      <c r="G274" s="67" t="s">
        <v>9</v>
      </c>
      <c r="H274" s="113"/>
      <c r="I274" s="67" t="s">
        <v>115</v>
      </c>
      <c r="J274" s="67" t="s">
        <v>10</v>
      </c>
      <c r="K274" s="67" t="s">
        <v>11</v>
      </c>
      <c r="L274" s="67" t="s">
        <v>12</v>
      </c>
      <c r="M274" s="67" t="s">
        <v>13</v>
      </c>
      <c r="N274" s="67" t="s">
        <v>14</v>
      </c>
      <c r="O274" s="67" t="s">
        <v>15</v>
      </c>
      <c r="P274" s="67" t="s">
        <v>16</v>
      </c>
    </row>
    <row r="275" spans="1:16" ht="20.100000000000001" customHeight="1" x14ac:dyDescent="0.25">
      <c r="A275" s="27">
        <v>9</v>
      </c>
      <c r="B275" s="113" t="s">
        <v>17</v>
      </c>
      <c r="C275" s="113"/>
      <c r="D275" s="113"/>
      <c r="E275" s="113"/>
      <c r="F275" s="113"/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</row>
    <row r="276" spans="1:16" ht="34.15" customHeight="1" x14ac:dyDescent="0.25">
      <c r="B276" s="62" t="s">
        <v>224</v>
      </c>
      <c r="C276" s="37" t="s">
        <v>245</v>
      </c>
      <c r="D276" s="68" t="s">
        <v>296</v>
      </c>
      <c r="E276" s="29">
        <v>12.474</v>
      </c>
      <c r="F276" s="71">
        <v>10.206</v>
      </c>
      <c r="G276" s="71">
        <v>44.94</v>
      </c>
      <c r="H276" s="71">
        <v>321.51</v>
      </c>
      <c r="I276" s="71">
        <v>0.14700000000000002</v>
      </c>
      <c r="J276" s="71">
        <v>2.4359999999999999</v>
      </c>
      <c r="K276" s="71">
        <v>8.4000000000000005E-2</v>
      </c>
      <c r="L276" s="71">
        <v>2.7510000000000003</v>
      </c>
      <c r="M276" s="71">
        <v>100.8</v>
      </c>
      <c r="N276" s="71">
        <v>128.72999999999999</v>
      </c>
      <c r="O276" s="71">
        <v>30.45</v>
      </c>
      <c r="P276" s="71">
        <v>36.854999999999997</v>
      </c>
    </row>
    <row r="277" spans="1:16" ht="20.45" customHeight="1" x14ac:dyDescent="0.25">
      <c r="B277" s="62" t="s">
        <v>246</v>
      </c>
      <c r="C277" s="37" t="s">
        <v>247</v>
      </c>
      <c r="D277" s="68">
        <v>200</v>
      </c>
      <c r="E277" s="71">
        <v>22.34</v>
      </c>
      <c r="F277" s="71">
        <v>24.8</v>
      </c>
      <c r="G277" s="71">
        <v>4.0199999999999996</v>
      </c>
      <c r="H277" s="71">
        <v>444.38</v>
      </c>
      <c r="I277" s="71">
        <v>1.36</v>
      </c>
      <c r="J277" s="71">
        <v>0.1</v>
      </c>
      <c r="K277" s="71">
        <v>6.72</v>
      </c>
      <c r="L277" s="71">
        <v>12.42</v>
      </c>
      <c r="M277" s="71">
        <v>135.88</v>
      </c>
      <c r="N277" s="71">
        <v>26.8</v>
      </c>
      <c r="O277" s="71">
        <v>230.74</v>
      </c>
      <c r="P277" s="71">
        <v>3.06</v>
      </c>
    </row>
    <row r="278" spans="1:16" ht="18" customHeight="1" x14ac:dyDescent="0.25">
      <c r="B278" s="62"/>
      <c r="C278" s="37" t="s">
        <v>56</v>
      </c>
      <c r="D278" s="68"/>
      <c r="E278" s="71">
        <v>17.407</v>
      </c>
      <c r="F278" s="71">
        <v>17.503</v>
      </c>
      <c r="G278" s="71">
        <v>24.479999999999997</v>
      </c>
      <c r="H278" s="71">
        <v>382.94499999999999</v>
      </c>
      <c r="I278" s="71">
        <v>0.75350000000000006</v>
      </c>
      <c r="J278" s="71">
        <v>1.268</v>
      </c>
      <c r="K278" s="71">
        <v>3.4019999999999997</v>
      </c>
      <c r="L278" s="71">
        <v>7.5854999999999997</v>
      </c>
      <c r="M278" s="71">
        <v>118.34</v>
      </c>
      <c r="N278" s="71">
        <v>77.765000000000001</v>
      </c>
      <c r="O278" s="71">
        <v>130.595</v>
      </c>
      <c r="P278" s="71">
        <v>19.9575</v>
      </c>
    </row>
    <row r="279" spans="1:16" ht="16.149999999999999" customHeight="1" x14ac:dyDescent="0.25">
      <c r="A279" s="27">
        <v>9</v>
      </c>
      <c r="B279" s="62"/>
      <c r="C279" s="37" t="s">
        <v>197</v>
      </c>
      <c r="D279" s="68">
        <v>60</v>
      </c>
      <c r="E279" s="71">
        <v>3.3</v>
      </c>
      <c r="F279" s="71">
        <v>3.9</v>
      </c>
      <c r="G279" s="71">
        <v>20.94</v>
      </c>
      <c r="H279" s="71">
        <v>132.06</v>
      </c>
      <c r="I279" s="71">
        <v>2.4E-2</v>
      </c>
      <c r="J279" s="71">
        <v>5.3999999999999992E-2</v>
      </c>
      <c r="K279" s="71">
        <v>0.06</v>
      </c>
      <c r="L279" s="71">
        <v>2.52</v>
      </c>
      <c r="M279" s="71">
        <v>18.420000000000002</v>
      </c>
      <c r="N279" s="71">
        <v>34.26</v>
      </c>
      <c r="O279" s="71">
        <v>3.84</v>
      </c>
      <c r="P279" s="71">
        <v>0.42</v>
      </c>
    </row>
    <row r="280" spans="1:16" s="70" customFormat="1" ht="19.899999999999999" customHeight="1" x14ac:dyDescent="0.25">
      <c r="B280" s="62"/>
      <c r="C280" s="74" t="s">
        <v>196</v>
      </c>
      <c r="D280" s="94">
        <v>150</v>
      </c>
      <c r="E280" s="71">
        <v>1.3999999999999997</v>
      </c>
      <c r="F280" s="71">
        <v>0.20000000000000004</v>
      </c>
      <c r="G280" s="71">
        <v>14.3</v>
      </c>
      <c r="H280" s="71">
        <v>70.5</v>
      </c>
      <c r="I280" s="71">
        <v>5.9999999999999991E-2</v>
      </c>
      <c r="J280" s="71">
        <v>15</v>
      </c>
      <c r="K280" s="71">
        <v>0</v>
      </c>
      <c r="L280" s="71">
        <v>1.7</v>
      </c>
      <c r="M280" s="71">
        <v>30</v>
      </c>
      <c r="N280" s="71">
        <v>51</v>
      </c>
      <c r="O280" s="71">
        <v>24</v>
      </c>
      <c r="P280" s="71">
        <v>0.9</v>
      </c>
    </row>
    <row r="281" spans="1:16" s="70" customFormat="1" ht="15" customHeight="1" x14ac:dyDescent="0.25">
      <c r="B281" s="62"/>
      <c r="C281" s="74" t="s">
        <v>307</v>
      </c>
      <c r="D281" s="101">
        <v>200</v>
      </c>
      <c r="E281" s="71">
        <v>11.6</v>
      </c>
      <c r="F281" s="71">
        <v>12.8</v>
      </c>
      <c r="G281" s="71">
        <v>18.8</v>
      </c>
      <c r="H281" s="71">
        <v>243.6</v>
      </c>
      <c r="I281" s="71">
        <v>0.2</v>
      </c>
      <c r="J281" s="71">
        <v>5.2</v>
      </c>
      <c r="K281" s="71">
        <v>0</v>
      </c>
      <c r="L281" s="71">
        <v>0</v>
      </c>
      <c r="M281" s="71">
        <v>480</v>
      </c>
      <c r="N281" s="71">
        <v>360</v>
      </c>
      <c r="O281" s="71">
        <v>56</v>
      </c>
      <c r="P281" s="71">
        <v>0.4</v>
      </c>
    </row>
    <row r="282" spans="1:16" ht="20.100000000000001" customHeight="1" x14ac:dyDescent="0.25">
      <c r="A282" s="27">
        <v>9</v>
      </c>
      <c r="B282" s="62" t="s">
        <v>165</v>
      </c>
      <c r="C282" s="37" t="s">
        <v>166</v>
      </c>
      <c r="D282" s="68" t="s">
        <v>130</v>
      </c>
      <c r="E282" s="71">
        <v>0.14000000000000001</v>
      </c>
      <c r="F282" s="71">
        <v>0.02</v>
      </c>
      <c r="G282" s="71">
        <v>15.2</v>
      </c>
      <c r="H282" s="71">
        <v>61.54</v>
      </c>
      <c r="I282" s="71">
        <v>0</v>
      </c>
      <c r="J282" s="71">
        <v>2.84</v>
      </c>
      <c r="K282" s="71">
        <v>0</v>
      </c>
      <c r="L282" s="71">
        <v>0.02</v>
      </c>
      <c r="M282" s="71">
        <v>14.2</v>
      </c>
      <c r="N282" s="71">
        <v>4.4000000000000004</v>
      </c>
      <c r="O282" s="71">
        <v>2.4</v>
      </c>
      <c r="P282" s="71">
        <v>0.36</v>
      </c>
    </row>
    <row r="283" spans="1:16" ht="20.100000000000001" customHeight="1" x14ac:dyDescent="0.25">
      <c r="A283" s="27">
        <v>9</v>
      </c>
      <c r="B283" s="67"/>
      <c r="C283" s="67" t="s">
        <v>18</v>
      </c>
      <c r="D283" s="68"/>
      <c r="E283" s="67">
        <v>33.847000000000001</v>
      </c>
      <c r="F283" s="93">
        <v>34.423000000000002</v>
      </c>
      <c r="G283" s="93">
        <v>93.72</v>
      </c>
      <c r="H283" s="93">
        <v>890.64499999999998</v>
      </c>
      <c r="I283" s="93">
        <v>1.0375000000000001</v>
      </c>
      <c r="J283" s="93">
        <v>24.361999999999998</v>
      </c>
      <c r="K283" s="93">
        <v>3.4619999999999997</v>
      </c>
      <c r="L283" s="93">
        <v>11.825499999999998</v>
      </c>
      <c r="M283" s="93">
        <v>660.96</v>
      </c>
      <c r="N283" s="93">
        <v>527.42499999999995</v>
      </c>
      <c r="O283" s="93">
        <v>216.83500000000001</v>
      </c>
      <c r="P283" s="93">
        <v>22.037499999999998</v>
      </c>
    </row>
    <row r="284" spans="1:16" ht="20.100000000000001" customHeight="1" x14ac:dyDescent="0.25">
      <c r="A284" s="27">
        <v>9</v>
      </c>
      <c r="B284" s="113" t="s">
        <v>19</v>
      </c>
      <c r="C284" s="113"/>
      <c r="D284" s="113"/>
      <c r="E284" s="113"/>
      <c r="F284" s="113"/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</row>
    <row r="285" spans="1:16" ht="20.100000000000001" customHeight="1" x14ac:dyDescent="0.25">
      <c r="A285" s="27">
        <v>9</v>
      </c>
      <c r="B285" s="67" t="s">
        <v>238</v>
      </c>
      <c r="C285" s="37" t="s">
        <v>175</v>
      </c>
      <c r="D285" s="68">
        <v>100</v>
      </c>
      <c r="E285" s="30">
        <v>1.4</v>
      </c>
      <c r="F285" s="30">
        <v>6</v>
      </c>
      <c r="G285" s="30">
        <v>8.3000000000000007</v>
      </c>
      <c r="H285" s="30">
        <v>92.800000000000011</v>
      </c>
      <c r="I285" s="30">
        <v>0</v>
      </c>
      <c r="J285" s="30">
        <v>0.02</v>
      </c>
      <c r="K285" s="30">
        <v>9.83</v>
      </c>
      <c r="L285" s="30">
        <v>1.42</v>
      </c>
      <c r="M285" s="30">
        <v>42.53</v>
      </c>
      <c r="N285" s="30">
        <v>22</v>
      </c>
      <c r="O285" s="30">
        <v>43.59</v>
      </c>
      <c r="P285" s="30">
        <v>1.43</v>
      </c>
    </row>
    <row r="286" spans="1:16" ht="36.75" customHeight="1" x14ac:dyDescent="0.25">
      <c r="A286" s="27">
        <v>9</v>
      </c>
      <c r="B286" s="67" t="s">
        <v>237</v>
      </c>
      <c r="C286" s="37" t="s">
        <v>138</v>
      </c>
      <c r="D286" s="68">
        <v>200</v>
      </c>
      <c r="E286" s="30">
        <v>2.4750000000000001</v>
      </c>
      <c r="F286" s="30">
        <v>3.0249999999999999</v>
      </c>
      <c r="G286" s="30">
        <v>17.05</v>
      </c>
      <c r="H286" s="30">
        <v>105.325</v>
      </c>
      <c r="I286" s="30">
        <v>0</v>
      </c>
      <c r="J286" s="30">
        <v>0</v>
      </c>
      <c r="K286" s="30">
        <v>12.1</v>
      </c>
      <c r="L286" s="30">
        <v>1.375</v>
      </c>
      <c r="M286" s="30">
        <v>32.725000000000001</v>
      </c>
      <c r="N286" s="30">
        <v>32.725000000000001</v>
      </c>
      <c r="O286" s="30">
        <v>79.474999999999994</v>
      </c>
      <c r="P286" s="30">
        <v>1.375</v>
      </c>
    </row>
    <row r="287" spans="1:16" ht="20.100000000000001" customHeight="1" x14ac:dyDescent="0.25">
      <c r="A287" s="27">
        <v>9</v>
      </c>
      <c r="B287" s="67" t="s">
        <v>239</v>
      </c>
      <c r="C287" s="37" t="s">
        <v>54</v>
      </c>
      <c r="D287" s="68">
        <v>100</v>
      </c>
      <c r="E287" s="30">
        <v>17.8</v>
      </c>
      <c r="F287" s="30">
        <v>15.4</v>
      </c>
      <c r="G287" s="30">
        <v>9.5</v>
      </c>
      <c r="H287" s="30">
        <v>240.3</v>
      </c>
      <c r="I287" s="30">
        <v>0.1</v>
      </c>
      <c r="J287" s="30">
        <v>0.1</v>
      </c>
      <c r="K287" s="30">
        <v>0.4</v>
      </c>
      <c r="L287" s="30">
        <v>2.1</v>
      </c>
      <c r="M287" s="30">
        <v>24.4</v>
      </c>
      <c r="N287" s="30">
        <v>18.899999999999999</v>
      </c>
      <c r="O287" s="30">
        <v>163.4</v>
      </c>
      <c r="P287" s="30">
        <v>2</v>
      </c>
    </row>
    <row r="288" spans="1:16" ht="20.100000000000001" customHeight="1" x14ac:dyDescent="0.25">
      <c r="B288" s="67" t="s">
        <v>240</v>
      </c>
      <c r="C288" s="37" t="s">
        <v>176</v>
      </c>
      <c r="D288" s="68">
        <v>180</v>
      </c>
      <c r="E288" s="30">
        <v>5.58</v>
      </c>
      <c r="F288" s="30">
        <v>9.7200000000000006</v>
      </c>
      <c r="G288" s="30">
        <v>34.019999999999996</v>
      </c>
      <c r="H288" s="30">
        <v>198.72</v>
      </c>
      <c r="I288" s="30">
        <v>0.14400000000000002</v>
      </c>
      <c r="J288" s="30">
        <v>97.182000000000002</v>
      </c>
      <c r="K288" s="30">
        <v>0</v>
      </c>
      <c r="L288" s="30">
        <v>5.2560000000000002</v>
      </c>
      <c r="M288" s="30">
        <v>188.262</v>
      </c>
      <c r="N288" s="30">
        <v>151.596</v>
      </c>
      <c r="O288" s="30">
        <v>85.662000000000006</v>
      </c>
      <c r="P288" s="30">
        <v>2.5739999999999998</v>
      </c>
    </row>
    <row r="289" spans="1:16" s="70" customFormat="1" ht="20.100000000000001" customHeight="1" x14ac:dyDescent="0.25">
      <c r="B289" s="104" t="s">
        <v>182</v>
      </c>
      <c r="C289" s="74" t="s">
        <v>26</v>
      </c>
      <c r="D289" s="105" t="s">
        <v>132</v>
      </c>
      <c r="E289" s="30">
        <v>0.08</v>
      </c>
      <c r="F289" s="30">
        <v>0.02</v>
      </c>
      <c r="G289" s="30">
        <v>15</v>
      </c>
      <c r="H289" s="30">
        <v>60.5</v>
      </c>
      <c r="I289" s="30">
        <v>0</v>
      </c>
      <c r="J289" s="30">
        <v>0.04</v>
      </c>
      <c r="K289" s="30">
        <v>0</v>
      </c>
      <c r="L289" s="30">
        <v>0</v>
      </c>
      <c r="M289" s="30">
        <v>11.1</v>
      </c>
      <c r="N289" s="30">
        <v>2.8</v>
      </c>
      <c r="O289" s="30">
        <v>1.4</v>
      </c>
      <c r="P289" s="30">
        <v>0.28000000000000003</v>
      </c>
    </row>
    <row r="290" spans="1:16" ht="20.100000000000001" customHeight="1" x14ac:dyDescent="0.25">
      <c r="B290" s="67" t="s">
        <v>216</v>
      </c>
      <c r="C290" s="37" t="s">
        <v>273</v>
      </c>
      <c r="D290" s="68">
        <v>200</v>
      </c>
      <c r="E290" s="30">
        <v>0</v>
      </c>
      <c r="F290" s="30">
        <v>0.02</v>
      </c>
      <c r="G290" s="30">
        <v>15.08</v>
      </c>
      <c r="H290" s="30">
        <v>60.4</v>
      </c>
      <c r="I290" s="30">
        <v>0.02</v>
      </c>
      <c r="J290" s="30">
        <v>0.18</v>
      </c>
      <c r="K290" s="30">
        <v>0.02</v>
      </c>
      <c r="L290" s="30">
        <v>0</v>
      </c>
      <c r="M290" s="30">
        <v>0.46</v>
      </c>
      <c r="N290" s="30">
        <v>0</v>
      </c>
      <c r="O290" s="30">
        <v>0.02</v>
      </c>
      <c r="P290" s="30">
        <v>0.26</v>
      </c>
    </row>
    <row r="291" spans="1:16" s="70" customFormat="1" ht="20.100000000000001" customHeight="1" x14ac:dyDescent="0.25">
      <c r="B291" s="104"/>
      <c r="C291" s="74" t="s">
        <v>56</v>
      </c>
      <c r="D291" s="105"/>
      <c r="E291" s="30">
        <v>0.04</v>
      </c>
      <c r="F291" s="30">
        <v>0.02</v>
      </c>
      <c r="G291" s="30">
        <v>15.04</v>
      </c>
      <c r="H291" s="30">
        <v>60.45</v>
      </c>
      <c r="I291" s="30">
        <v>0.01</v>
      </c>
      <c r="J291" s="30">
        <v>0.11</v>
      </c>
      <c r="K291" s="30">
        <v>0.01</v>
      </c>
      <c r="L291" s="30">
        <v>0</v>
      </c>
      <c r="M291" s="30">
        <v>5.78</v>
      </c>
      <c r="N291" s="30">
        <v>1.4</v>
      </c>
      <c r="O291" s="30">
        <v>0.71</v>
      </c>
      <c r="P291" s="30">
        <v>0.27</v>
      </c>
    </row>
    <row r="292" spans="1:16" ht="20.100000000000001" customHeight="1" x14ac:dyDescent="0.25">
      <c r="A292" s="27">
        <v>9</v>
      </c>
      <c r="B292" s="67" t="s">
        <v>208</v>
      </c>
      <c r="C292" s="37" t="s">
        <v>20</v>
      </c>
      <c r="D292" s="68">
        <v>40</v>
      </c>
      <c r="E292" s="30">
        <v>3.0666666666666664</v>
      </c>
      <c r="F292" s="30">
        <v>0.26666666666666672</v>
      </c>
      <c r="G292" s="30">
        <v>19.733333333333334</v>
      </c>
      <c r="H292" s="30">
        <v>94</v>
      </c>
      <c r="I292" s="30">
        <v>0</v>
      </c>
      <c r="J292" s="30">
        <v>0</v>
      </c>
      <c r="K292" s="30">
        <v>0</v>
      </c>
      <c r="L292" s="30">
        <v>0.4</v>
      </c>
      <c r="M292" s="30">
        <v>8</v>
      </c>
      <c r="N292" s="30">
        <v>26</v>
      </c>
      <c r="O292" s="30">
        <v>5.6000000000000014</v>
      </c>
      <c r="P292" s="30">
        <v>0.4</v>
      </c>
    </row>
    <row r="293" spans="1:16" ht="20.100000000000001" customHeight="1" x14ac:dyDescent="0.25">
      <c r="A293" s="27">
        <v>9</v>
      </c>
      <c r="B293" s="67" t="s">
        <v>220</v>
      </c>
      <c r="C293" s="37" t="s">
        <v>21</v>
      </c>
      <c r="D293" s="68">
        <v>50</v>
      </c>
      <c r="E293" s="30">
        <v>3.25</v>
      </c>
      <c r="F293" s="30">
        <v>0.625</v>
      </c>
      <c r="G293" s="30">
        <v>19.75</v>
      </c>
      <c r="H293" s="30">
        <v>99</v>
      </c>
      <c r="I293" s="30">
        <v>0.125</v>
      </c>
      <c r="J293" s="30">
        <v>0</v>
      </c>
      <c r="K293" s="30">
        <v>0</v>
      </c>
      <c r="L293" s="30">
        <v>0.75</v>
      </c>
      <c r="M293" s="30">
        <v>14.499999999999998</v>
      </c>
      <c r="N293" s="30">
        <v>75</v>
      </c>
      <c r="O293" s="30">
        <v>23.5</v>
      </c>
      <c r="P293" s="30">
        <v>2</v>
      </c>
    </row>
    <row r="294" spans="1:16" ht="20.100000000000001" customHeight="1" x14ac:dyDescent="0.25">
      <c r="A294" s="27">
        <v>9</v>
      </c>
      <c r="B294" s="67"/>
      <c r="C294" s="67" t="s">
        <v>18</v>
      </c>
      <c r="D294" s="68"/>
      <c r="E294" s="67">
        <v>33.611666666666665</v>
      </c>
      <c r="F294" s="104">
        <v>35.056666666666665</v>
      </c>
      <c r="G294" s="104">
        <v>123.39333333333332</v>
      </c>
      <c r="H294" s="104">
        <v>890.59500000000003</v>
      </c>
      <c r="I294" s="104">
        <v>0.379</v>
      </c>
      <c r="J294" s="104">
        <v>97.411999999999992</v>
      </c>
      <c r="K294" s="104">
        <v>22.34</v>
      </c>
      <c r="L294" s="104">
        <v>11.301</v>
      </c>
      <c r="M294" s="104">
        <v>316.197</v>
      </c>
      <c r="N294" s="104">
        <v>327.62100000000004</v>
      </c>
      <c r="O294" s="104">
        <v>401.93700000000001</v>
      </c>
      <c r="P294" s="104">
        <v>10.048999999999999</v>
      </c>
    </row>
    <row r="295" spans="1:16" ht="20.100000000000001" customHeight="1" x14ac:dyDescent="0.25">
      <c r="A295" s="27">
        <v>9</v>
      </c>
      <c r="B295" s="113" t="s">
        <v>22</v>
      </c>
      <c r="C295" s="113"/>
      <c r="D295" s="113"/>
      <c r="E295" s="113"/>
      <c r="F295" s="113"/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</row>
    <row r="296" spans="1:16" ht="21" customHeight="1" x14ac:dyDescent="0.25">
      <c r="A296" s="27">
        <v>9</v>
      </c>
      <c r="B296" s="62" t="s">
        <v>268</v>
      </c>
      <c r="C296" s="37" t="s">
        <v>267</v>
      </c>
      <c r="D296" s="68" t="s">
        <v>296</v>
      </c>
      <c r="E296" s="30">
        <v>14.741999999999997</v>
      </c>
      <c r="F296" s="30">
        <v>21.524999999999999</v>
      </c>
      <c r="G296" s="30">
        <v>64.028999999999996</v>
      </c>
      <c r="H296" s="30">
        <v>508.80900000000003</v>
      </c>
      <c r="I296" s="30">
        <v>0.29400000000000004</v>
      </c>
      <c r="J296" s="30">
        <v>0.77700000000000002</v>
      </c>
      <c r="K296" s="30">
        <v>4.2000000000000003E-2</v>
      </c>
      <c r="L296" s="30">
        <v>6.2579999999999991</v>
      </c>
      <c r="M296" s="30">
        <v>165.102</v>
      </c>
      <c r="N296" s="30">
        <v>230.34899999999999</v>
      </c>
      <c r="O296" s="30">
        <v>63.650999999999996</v>
      </c>
      <c r="P296" s="30">
        <v>2.7510000000000003</v>
      </c>
    </row>
    <row r="297" spans="1:16" ht="20.100000000000001" customHeight="1" x14ac:dyDescent="0.25">
      <c r="A297" s="27">
        <v>9</v>
      </c>
      <c r="B297" s="62" t="s">
        <v>221</v>
      </c>
      <c r="C297" s="37" t="s">
        <v>55</v>
      </c>
      <c r="D297" s="68">
        <v>200</v>
      </c>
      <c r="E297" s="30">
        <v>0.57999999999999996</v>
      </c>
      <c r="F297" s="30">
        <v>0.06</v>
      </c>
      <c r="G297" s="30">
        <v>30.2</v>
      </c>
      <c r="H297" s="30">
        <v>123.66</v>
      </c>
      <c r="I297" s="30">
        <v>0</v>
      </c>
      <c r="J297" s="30">
        <v>1.1000000000000001</v>
      </c>
      <c r="K297" s="30">
        <v>0</v>
      </c>
      <c r="L297" s="30">
        <v>0.18</v>
      </c>
      <c r="M297" s="30">
        <v>15.7</v>
      </c>
      <c r="N297" s="30">
        <v>16.32</v>
      </c>
      <c r="O297" s="30">
        <v>3.36</v>
      </c>
      <c r="P297" s="30">
        <v>0.38</v>
      </c>
    </row>
    <row r="298" spans="1:16" ht="13.9" customHeight="1" x14ac:dyDescent="0.25">
      <c r="A298" s="27">
        <v>9</v>
      </c>
      <c r="B298" s="62"/>
      <c r="C298" s="67" t="s">
        <v>18</v>
      </c>
      <c r="D298" s="68"/>
      <c r="E298" s="91">
        <v>15.321999999999997</v>
      </c>
      <c r="F298" s="93">
        <v>21.584999999999997</v>
      </c>
      <c r="G298" s="93">
        <v>94.228999999999999</v>
      </c>
      <c r="H298" s="93">
        <v>632.46900000000005</v>
      </c>
      <c r="I298" s="93">
        <v>0.29400000000000004</v>
      </c>
      <c r="J298" s="93">
        <v>1.8770000000000002</v>
      </c>
      <c r="K298" s="93">
        <v>4.2000000000000003E-2</v>
      </c>
      <c r="L298" s="93">
        <v>6.4379999999999988</v>
      </c>
      <c r="M298" s="93">
        <v>180.80199999999999</v>
      </c>
      <c r="N298" s="93">
        <v>246.66899999999998</v>
      </c>
      <c r="O298" s="93">
        <v>67.010999999999996</v>
      </c>
      <c r="P298" s="93">
        <v>3.1310000000000002</v>
      </c>
    </row>
    <row r="299" spans="1:16" ht="16.149999999999999" customHeight="1" x14ac:dyDescent="0.25">
      <c r="A299" s="27">
        <v>9</v>
      </c>
      <c r="B299" s="67"/>
      <c r="C299" s="67" t="s">
        <v>34</v>
      </c>
      <c r="D299" s="68"/>
      <c r="E299" s="67">
        <v>82.780666666666662</v>
      </c>
      <c r="F299" s="67">
        <v>91.064666666666668</v>
      </c>
      <c r="G299" s="67">
        <v>311.34233333333333</v>
      </c>
      <c r="H299" s="67">
        <v>2413.7089999999998</v>
      </c>
      <c r="I299" s="67">
        <v>1.7105000000000001</v>
      </c>
      <c r="J299" s="67">
        <v>123.65099999999998</v>
      </c>
      <c r="K299" s="67">
        <v>25.844000000000001</v>
      </c>
      <c r="L299" s="67">
        <v>29.564499999999999</v>
      </c>
      <c r="M299" s="67">
        <v>1157.9590000000001</v>
      </c>
      <c r="N299" s="67">
        <v>1101.7150000000001</v>
      </c>
      <c r="O299" s="67">
        <v>685.78300000000002</v>
      </c>
      <c r="P299" s="67">
        <v>35.217500000000001</v>
      </c>
    </row>
    <row r="300" spans="1:16" s="36" customFormat="1" ht="20.100000000000001" customHeight="1" x14ac:dyDescent="0.3">
      <c r="B300" s="41"/>
      <c r="C300" s="41"/>
      <c r="D300" s="46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</row>
    <row r="301" spans="1:16" s="36" customFormat="1" ht="20.100000000000001" customHeight="1" x14ac:dyDescent="0.3">
      <c r="B301" s="39" t="s">
        <v>125</v>
      </c>
      <c r="C301" s="38"/>
      <c r="D301" s="46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</row>
    <row r="302" spans="1:16" s="36" customFormat="1" ht="20.100000000000001" customHeight="1" x14ac:dyDescent="0.3">
      <c r="B302" s="39" t="s">
        <v>121</v>
      </c>
      <c r="C302" s="38"/>
      <c r="D302" s="46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</row>
    <row r="303" spans="1:16" s="36" customFormat="1" ht="20.100000000000001" customHeight="1" x14ac:dyDescent="0.3">
      <c r="B303" s="39" t="s">
        <v>294</v>
      </c>
      <c r="C303" s="38"/>
      <c r="D303" s="46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</row>
    <row r="304" spans="1:16" s="36" customFormat="1" ht="19.899999999999999" hidden="1" customHeight="1" x14ac:dyDescent="0.35">
      <c r="B304" s="41"/>
      <c r="C304" s="41"/>
      <c r="D304" s="46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</row>
    <row r="305" spans="1:16" s="36" customFormat="1" ht="37.5" customHeight="1" x14ac:dyDescent="0.3">
      <c r="B305" s="114" t="s">
        <v>0</v>
      </c>
      <c r="C305" s="114" t="s">
        <v>1</v>
      </c>
      <c r="D305" s="115" t="s">
        <v>2</v>
      </c>
      <c r="E305" s="113" t="s">
        <v>3</v>
      </c>
      <c r="F305" s="113"/>
      <c r="G305" s="113"/>
      <c r="H305" s="113" t="s">
        <v>4</v>
      </c>
      <c r="I305" s="113" t="s">
        <v>5</v>
      </c>
      <c r="J305" s="113"/>
      <c r="K305" s="113"/>
      <c r="L305" s="113"/>
      <c r="M305" s="113" t="s">
        <v>6</v>
      </c>
      <c r="N305" s="113"/>
      <c r="O305" s="113"/>
      <c r="P305" s="113"/>
    </row>
    <row r="306" spans="1:16" s="36" customFormat="1" ht="29.45" customHeight="1" x14ac:dyDescent="0.3">
      <c r="B306" s="114"/>
      <c r="C306" s="114"/>
      <c r="D306" s="115"/>
      <c r="E306" s="67" t="s">
        <v>7</v>
      </c>
      <c r="F306" s="67" t="s">
        <v>8</v>
      </c>
      <c r="G306" s="67" t="s">
        <v>9</v>
      </c>
      <c r="H306" s="113"/>
      <c r="I306" s="67" t="s">
        <v>115</v>
      </c>
      <c r="J306" s="67" t="s">
        <v>10</v>
      </c>
      <c r="K306" s="67" t="s">
        <v>11</v>
      </c>
      <c r="L306" s="67" t="s">
        <v>12</v>
      </c>
      <c r="M306" s="67" t="s">
        <v>13</v>
      </c>
      <c r="N306" s="67" t="s">
        <v>14</v>
      </c>
      <c r="O306" s="67" t="s">
        <v>15</v>
      </c>
      <c r="P306" s="67" t="s">
        <v>16</v>
      </c>
    </row>
    <row r="307" spans="1:16" ht="15" customHeight="1" x14ac:dyDescent="0.25">
      <c r="A307" s="27">
        <v>10</v>
      </c>
      <c r="B307" s="113" t="s">
        <v>17</v>
      </c>
      <c r="C307" s="113"/>
      <c r="D307" s="113"/>
      <c r="E307" s="113"/>
      <c r="F307" s="113"/>
      <c r="G307" s="113"/>
      <c r="H307" s="118"/>
      <c r="I307" s="118"/>
      <c r="J307" s="118"/>
      <c r="K307" s="118"/>
      <c r="L307" s="118"/>
      <c r="M307" s="118"/>
      <c r="N307" s="118"/>
      <c r="O307" s="118"/>
      <c r="P307" s="118"/>
    </row>
    <row r="308" spans="1:16" ht="33.6" customHeight="1" x14ac:dyDescent="0.3">
      <c r="B308" s="66" t="s">
        <v>288</v>
      </c>
      <c r="C308" s="37" t="s">
        <v>289</v>
      </c>
      <c r="D308" s="68" t="s">
        <v>297</v>
      </c>
      <c r="E308" s="51">
        <v>11.48</v>
      </c>
      <c r="F308" s="51">
        <v>12.259</v>
      </c>
      <c r="G308" s="51">
        <v>47.724000000000004</v>
      </c>
      <c r="H308" s="51">
        <v>341.32499999999999</v>
      </c>
      <c r="I308" s="51">
        <v>6.1499999999999992E-2</v>
      </c>
      <c r="J308" s="51">
        <v>6.56</v>
      </c>
      <c r="K308" s="51">
        <v>0.41</v>
      </c>
      <c r="L308" s="51">
        <v>2.0499999999999998</v>
      </c>
      <c r="M308" s="51">
        <v>177.59149999999997</v>
      </c>
      <c r="N308" s="51">
        <v>193.11</v>
      </c>
      <c r="O308" s="51">
        <v>41.163999999999994</v>
      </c>
      <c r="P308" s="51">
        <v>0.61499999999999999</v>
      </c>
    </row>
    <row r="309" spans="1:16" ht="18" customHeight="1" x14ac:dyDescent="0.3">
      <c r="B309" s="66" t="s">
        <v>215</v>
      </c>
      <c r="C309" s="37" t="s">
        <v>24</v>
      </c>
      <c r="D309" s="68">
        <v>30</v>
      </c>
      <c r="E309" s="51">
        <v>3.2</v>
      </c>
      <c r="F309" s="51">
        <v>0.1</v>
      </c>
      <c r="G309" s="51">
        <v>21.2</v>
      </c>
      <c r="H309" s="51">
        <v>108</v>
      </c>
      <c r="I309" s="51">
        <v>0.08</v>
      </c>
      <c r="J309" s="51">
        <v>1.6</v>
      </c>
      <c r="K309" s="51">
        <v>0</v>
      </c>
      <c r="L309" s="51">
        <v>0</v>
      </c>
      <c r="M309" s="51">
        <v>15.2</v>
      </c>
      <c r="N309" s="51">
        <v>52</v>
      </c>
      <c r="O309" s="51">
        <v>10.4</v>
      </c>
      <c r="P309" s="51">
        <v>1</v>
      </c>
    </row>
    <row r="310" spans="1:16" s="70" customFormat="1" ht="18" customHeight="1" x14ac:dyDescent="0.3">
      <c r="B310" s="66" t="s">
        <v>248</v>
      </c>
      <c r="C310" s="74" t="s">
        <v>141</v>
      </c>
      <c r="D310" s="103">
        <v>10</v>
      </c>
      <c r="E310" s="51">
        <v>0.08</v>
      </c>
      <c r="F310" s="51">
        <v>7.25</v>
      </c>
      <c r="G310" s="51">
        <v>0.13</v>
      </c>
      <c r="H310" s="51">
        <v>66.099999999999994</v>
      </c>
      <c r="I310" s="51">
        <v>1E-3</v>
      </c>
      <c r="J310" s="51">
        <v>0</v>
      </c>
      <c r="K310" s="51">
        <v>0.04</v>
      </c>
      <c r="L310" s="51">
        <v>0.1</v>
      </c>
      <c r="M310" s="51">
        <v>2.4</v>
      </c>
      <c r="N310" s="51">
        <v>3</v>
      </c>
      <c r="O310" s="51">
        <v>0</v>
      </c>
      <c r="P310" s="51">
        <v>0.02</v>
      </c>
    </row>
    <row r="311" spans="1:16" ht="16.899999999999999" customHeight="1" x14ac:dyDescent="0.3">
      <c r="B311" s="66"/>
      <c r="C311" s="37" t="s">
        <v>314</v>
      </c>
      <c r="D311" s="68">
        <v>100</v>
      </c>
      <c r="E311" s="51">
        <v>2.7</v>
      </c>
      <c r="F311" s="51">
        <v>3</v>
      </c>
      <c r="G311" s="51">
        <v>17</v>
      </c>
      <c r="H311" s="51">
        <v>110</v>
      </c>
      <c r="I311" s="51">
        <v>0.1</v>
      </c>
      <c r="J311" s="51">
        <v>1.4</v>
      </c>
      <c r="K311" s="51">
        <v>0.4</v>
      </c>
      <c r="L311" s="51">
        <v>0.1</v>
      </c>
      <c r="M311" s="51">
        <v>240</v>
      </c>
      <c r="N311" s="51">
        <v>165</v>
      </c>
      <c r="O311" s="51">
        <v>28</v>
      </c>
      <c r="P311" s="51">
        <v>0.2</v>
      </c>
    </row>
    <row r="312" spans="1:16" s="70" customFormat="1" ht="16.899999999999999" customHeight="1" x14ac:dyDescent="0.3">
      <c r="B312" s="66"/>
      <c r="C312" s="74" t="s">
        <v>315</v>
      </c>
      <c r="D312" s="103">
        <v>35</v>
      </c>
      <c r="E312" s="51">
        <v>1.925</v>
      </c>
      <c r="F312" s="51">
        <v>2.2749999999999999</v>
      </c>
      <c r="G312" s="51">
        <v>12.215</v>
      </c>
      <c r="H312" s="51">
        <v>0</v>
      </c>
      <c r="I312" s="51">
        <v>1.4000000000000002E-2</v>
      </c>
      <c r="J312" s="51">
        <v>3.15E-2</v>
      </c>
      <c r="K312" s="51">
        <v>3.5000000000000003E-2</v>
      </c>
      <c r="L312" s="51">
        <v>1.47</v>
      </c>
      <c r="M312" s="51">
        <v>10.744999999999999</v>
      </c>
      <c r="N312" s="51">
        <v>19.984999999999999</v>
      </c>
      <c r="O312" s="51">
        <v>2.2400000000000002</v>
      </c>
      <c r="P312" s="51">
        <v>0.245</v>
      </c>
    </row>
    <row r="313" spans="1:16" s="70" customFormat="1" ht="16.899999999999999" customHeight="1" x14ac:dyDescent="0.3">
      <c r="B313" s="66"/>
      <c r="C313" s="74" t="s">
        <v>193</v>
      </c>
      <c r="D313" s="103"/>
      <c r="E313" s="51">
        <v>2.3125</v>
      </c>
      <c r="F313" s="51">
        <v>2.6375000000000002</v>
      </c>
      <c r="G313" s="51">
        <v>14.6075</v>
      </c>
      <c r="H313" s="51">
        <v>55</v>
      </c>
      <c r="I313" s="51">
        <v>5.7000000000000002E-2</v>
      </c>
      <c r="J313" s="51">
        <v>0.71575</v>
      </c>
      <c r="K313" s="51">
        <v>0.21750000000000003</v>
      </c>
      <c r="L313" s="51">
        <v>0.78500000000000003</v>
      </c>
      <c r="M313" s="51">
        <v>125.3725</v>
      </c>
      <c r="N313" s="51">
        <v>92.492500000000007</v>
      </c>
      <c r="O313" s="51">
        <v>15.120000000000001</v>
      </c>
      <c r="P313" s="51">
        <v>0.2225</v>
      </c>
    </row>
    <row r="314" spans="1:16" ht="18.600000000000001" customHeight="1" x14ac:dyDescent="0.3">
      <c r="A314" s="27">
        <v>10</v>
      </c>
      <c r="B314" s="66" t="s">
        <v>182</v>
      </c>
      <c r="C314" s="37" t="s">
        <v>26</v>
      </c>
      <c r="D314" s="68" t="s">
        <v>132</v>
      </c>
      <c r="E314" s="51">
        <v>0.08</v>
      </c>
      <c r="F314" s="51">
        <v>0.02</v>
      </c>
      <c r="G314" s="51">
        <v>15</v>
      </c>
      <c r="H314" s="51">
        <v>60.5</v>
      </c>
      <c r="I314" s="51">
        <v>0</v>
      </c>
      <c r="J314" s="51">
        <v>0</v>
      </c>
      <c r="K314" s="51">
        <v>0.04</v>
      </c>
      <c r="L314" s="51">
        <v>0</v>
      </c>
      <c r="M314" s="51">
        <v>11.1</v>
      </c>
      <c r="N314" s="51">
        <v>1.4</v>
      </c>
      <c r="O314" s="51">
        <v>2.8</v>
      </c>
      <c r="P314" s="51">
        <v>0.28000000000000003</v>
      </c>
    </row>
    <row r="315" spans="1:16" ht="15.6" customHeight="1" x14ac:dyDescent="0.25">
      <c r="A315" s="27">
        <v>10</v>
      </c>
      <c r="B315" s="67"/>
      <c r="C315" s="67" t="s">
        <v>18</v>
      </c>
      <c r="D315" s="68"/>
      <c r="E315" s="67">
        <v>17.152499999999996</v>
      </c>
      <c r="F315" s="102">
        <v>22.266500000000001</v>
      </c>
      <c r="G315" s="102">
        <v>98.661500000000004</v>
      </c>
      <c r="H315" s="102">
        <v>630.92499999999995</v>
      </c>
      <c r="I315" s="102">
        <v>0.19949999999999998</v>
      </c>
      <c r="J315" s="102">
        <v>8.87575</v>
      </c>
      <c r="K315" s="102">
        <v>0.70750000000000002</v>
      </c>
      <c r="L315" s="102">
        <v>2.9350000000000001</v>
      </c>
      <c r="M315" s="102">
        <v>331.66399999999999</v>
      </c>
      <c r="N315" s="102">
        <v>342.0025</v>
      </c>
      <c r="O315" s="102">
        <v>69.483999999999995</v>
      </c>
      <c r="P315" s="102">
        <v>2.1375000000000002</v>
      </c>
    </row>
    <row r="316" spans="1:16" ht="15.6" customHeight="1" x14ac:dyDescent="0.25">
      <c r="A316" s="27">
        <v>10</v>
      </c>
      <c r="B316" s="113" t="s">
        <v>19</v>
      </c>
      <c r="C316" s="113"/>
      <c r="D316" s="113"/>
      <c r="E316" s="113"/>
      <c r="F316" s="113"/>
      <c r="G316" s="113"/>
      <c r="H316" s="113"/>
      <c r="I316" s="113"/>
      <c r="J316" s="113"/>
      <c r="K316" s="113"/>
      <c r="L316" s="113"/>
      <c r="M316" s="113"/>
      <c r="N316" s="113"/>
      <c r="O316" s="113"/>
      <c r="P316" s="113"/>
    </row>
    <row r="317" spans="1:16" ht="26.45" customHeight="1" x14ac:dyDescent="0.25">
      <c r="A317" s="27">
        <v>10</v>
      </c>
      <c r="B317" s="67" t="s">
        <v>241</v>
      </c>
      <c r="C317" s="37" t="s">
        <v>177</v>
      </c>
      <c r="D317" s="68">
        <v>100</v>
      </c>
      <c r="E317" s="30">
        <v>6.44</v>
      </c>
      <c r="F317" s="30">
        <v>5.59</v>
      </c>
      <c r="G317" s="30">
        <v>37.85</v>
      </c>
      <c r="H317" s="30">
        <v>233.6</v>
      </c>
      <c r="I317" s="30">
        <v>0</v>
      </c>
      <c r="J317" s="30">
        <v>0.35</v>
      </c>
      <c r="K317" s="30">
        <v>0</v>
      </c>
      <c r="L317" s="30">
        <v>3.43</v>
      </c>
      <c r="M317" s="30">
        <v>84.32</v>
      </c>
      <c r="N317" s="30">
        <v>77.22</v>
      </c>
      <c r="O317" s="30">
        <v>297.75</v>
      </c>
      <c r="P317" s="30">
        <v>3.9</v>
      </c>
    </row>
    <row r="318" spans="1:16" ht="32.450000000000003" customHeight="1" x14ac:dyDescent="0.25">
      <c r="B318" s="67" t="s">
        <v>192</v>
      </c>
      <c r="C318" s="37" t="s">
        <v>178</v>
      </c>
      <c r="D318" s="68" t="s">
        <v>301</v>
      </c>
      <c r="E318" s="30">
        <v>1.75</v>
      </c>
      <c r="F318" s="30">
        <v>5</v>
      </c>
      <c r="G318" s="30">
        <v>8</v>
      </c>
      <c r="H318" s="30">
        <v>89.75</v>
      </c>
      <c r="I318" s="30">
        <v>0</v>
      </c>
      <c r="J318" s="30">
        <v>0</v>
      </c>
      <c r="K318" s="30">
        <v>15.75</v>
      </c>
      <c r="L318" s="30">
        <v>2.25</v>
      </c>
      <c r="M318" s="30">
        <v>49.25</v>
      </c>
      <c r="N318" s="30">
        <v>22.25</v>
      </c>
      <c r="O318" s="30">
        <v>49</v>
      </c>
      <c r="P318" s="30">
        <v>0.75</v>
      </c>
    </row>
    <row r="319" spans="1:16" ht="21" customHeight="1" x14ac:dyDescent="0.25">
      <c r="A319" s="27">
        <v>10</v>
      </c>
      <c r="B319" s="67" t="s">
        <v>242</v>
      </c>
      <c r="C319" s="37" t="s">
        <v>137</v>
      </c>
      <c r="D319" s="68">
        <v>100</v>
      </c>
      <c r="E319" s="30">
        <v>10.9</v>
      </c>
      <c r="F319" s="30">
        <v>9.6</v>
      </c>
      <c r="G319" s="30">
        <v>12</v>
      </c>
      <c r="H319" s="30">
        <v>178</v>
      </c>
      <c r="I319" s="30">
        <v>0.2</v>
      </c>
      <c r="J319" s="30">
        <v>0.1</v>
      </c>
      <c r="K319" s="30">
        <v>0.7</v>
      </c>
      <c r="L319" s="30">
        <v>3.2</v>
      </c>
      <c r="M319" s="30">
        <v>119.2</v>
      </c>
      <c r="N319" s="30">
        <v>45.7</v>
      </c>
      <c r="O319" s="30">
        <v>223.7</v>
      </c>
      <c r="P319" s="30">
        <v>1.2</v>
      </c>
    </row>
    <row r="320" spans="1:16" ht="19.149999999999999" customHeight="1" x14ac:dyDescent="0.25">
      <c r="A320" s="27">
        <v>10</v>
      </c>
      <c r="B320" s="67" t="s">
        <v>188</v>
      </c>
      <c r="C320" s="37" t="s">
        <v>302</v>
      </c>
      <c r="D320" s="68">
        <v>180</v>
      </c>
      <c r="E320" s="30">
        <v>3.6719999999999997</v>
      </c>
      <c r="F320" s="30">
        <v>5.76</v>
      </c>
      <c r="G320" s="30">
        <v>19.079999999999998</v>
      </c>
      <c r="H320" s="30">
        <v>142.84799999999998</v>
      </c>
      <c r="I320" s="30">
        <v>0.16200000000000001</v>
      </c>
      <c r="J320" s="30">
        <v>21.797999999999998</v>
      </c>
      <c r="K320" s="30">
        <v>3.6000000000000004E-2</v>
      </c>
      <c r="L320" s="30">
        <v>0.21599999999999997</v>
      </c>
      <c r="M320" s="30">
        <v>44.37</v>
      </c>
      <c r="N320" s="30">
        <v>103.914</v>
      </c>
      <c r="O320" s="30">
        <v>33.299999999999997</v>
      </c>
      <c r="P320" s="30">
        <v>1.2060000000000002</v>
      </c>
    </row>
    <row r="321" spans="1:16" s="70" customFormat="1" ht="15" customHeight="1" x14ac:dyDescent="0.25">
      <c r="B321" s="93" t="s">
        <v>258</v>
      </c>
      <c r="C321" s="74" t="s">
        <v>259</v>
      </c>
      <c r="D321" s="94">
        <v>180</v>
      </c>
      <c r="E321" s="30">
        <v>3.222</v>
      </c>
      <c r="F321" s="30">
        <v>18.594000000000001</v>
      </c>
      <c r="G321" s="30">
        <v>24.408000000000001</v>
      </c>
      <c r="H321" s="30">
        <v>277.93799999999999</v>
      </c>
      <c r="I321" s="30">
        <v>0.18</v>
      </c>
      <c r="J321" s="30">
        <v>41.85</v>
      </c>
      <c r="K321" s="30">
        <v>0</v>
      </c>
      <c r="L321" s="30">
        <v>8.0640000000000001</v>
      </c>
      <c r="M321" s="30">
        <v>43.92</v>
      </c>
      <c r="N321" s="30">
        <v>94.716000000000008</v>
      </c>
      <c r="O321" s="30">
        <v>41.238</v>
      </c>
      <c r="P321" s="30">
        <v>1.548</v>
      </c>
    </row>
    <row r="322" spans="1:16" s="70" customFormat="1" ht="17.45" customHeight="1" x14ac:dyDescent="0.25">
      <c r="B322" s="93"/>
      <c r="C322" s="74" t="s">
        <v>193</v>
      </c>
      <c r="D322" s="94"/>
      <c r="E322" s="30">
        <v>3.4470000000000001</v>
      </c>
      <c r="F322" s="30">
        <v>12.177</v>
      </c>
      <c r="G322" s="30">
        <v>21.744</v>
      </c>
      <c r="H322" s="30">
        <v>210.39299999999997</v>
      </c>
      <c r="I322" s="30">
        <v>0.17099999999999999</v>
      </c>
      <c r="J322" s="30">
        <v>31.823999999999998</v>
      </c>
      <c r="K322" s="30">
        <v>1.8000000000000002E-2</v>
      </c>
      <c r="L322" s="30">
        <v>4.1399999999999997</v>
      </c>
      <c r="M322" s="30">
        <v>44.144999999999996</v>
      </c>
      <c r="N322" s="30">
        <v>99.314999999999998</v>
      </c>
      <c r="O322" s="30">
        <v>37.268999999999998</v>
      </c>
      <c r="P322" s="30">
        <v>1.3770000000000002</v>
      </c>
    </row>
    <row r="323" spans="1:16" ht="15.6" customHeight="1" x14ac:dyDescent="0.25">
      <c r="A323" s="27">
        <v>10</v>
      </c>
      <c r="B323" s="67" t="s">
        <v>207</v>
      </c>
      <c r="C323" s="37" t="s">
        <v>59</v>
      </c>
      <c r="D323" s="68">
        <v>200</v>
      </c>
      <c r="E323" s="30">
        <v>0.28000000000000003</v>
      </c>
      <c r="F323" s="30">
        <v>0.1</v>
      </c>
      <c r="G323" s="30">
        <v>28.88</v>
      </c>
      <c r="H323" s="30">
        <v>117.54</v>
      </c>
      <c r="I323" s="30">
        <v>0</v>
      </c>
      <c r="J323" s="30">
        <v>19.3</v>
      </c>
      <c r="K323" s="30">
        <v>0</v>
      </c>
      <c r="L323" s="30">
        <v>0.16</v>
      </c>
      <c r="M323" s="30">
        <v>13.66</v>
      </c>
      <c r="N323" s="30">
        <v>7.38</v>
      </c>
      <c r="O323" s="30">
        <v>5.78</v>
      </c>
      <c r="P323" s="30">
        <v>0.46800000000000003</v>
      </c>
    </row>
    <row r="324" spans="1:16" ht="18.75" customHeight="1" x14ac:dyDescent="0.25">
      <c r="A324" s="27">
        <v>10</v>
      </c>
      <c r="B324" s="67"/>
      <c r="C324" s="37" t="s">
        <v>196</v>
      </c>
      <c r="D324" s="68">
        <v>150</v>
      </c>
      <c r="E324" s="30">
        <v>1.3999999999999997</v>
      </c>
      <c r="F324" s="30">
        <v>0.20000000000000004</v>
      </c>
      <c r="G324" s="30">
        <v>14.3</v>
      </c>
      <c r="H324" s="30">
        <v>67.5</v>
      </c>
      <c r="I324" s="30">
        <v>5.9999999999999991E-2</v>
      </c>
      <c r="J324" s="30">
        <v>15</v>
      </c>
      <c r="K324" s="30">
        <v>0</v>
      </c>
      <c r="L324" s="30">
        <v>1.7</v>
      </c>
      <c r="M324" s="30">
        <v>30</v>
      </c>
      <c r="N324" s="30">
        <v>51</v>
      </c>
      <c r="O324" s="30">
        <v>24</v>
      </c>
      <c r="P324" s="30">
        <v>0.9</v>
      </c>
    </row>
    <row r="325" spans="1:16" ht="20.100000000000001" customHeight="1" x14ac:dyDescent="0.25">
      <c r="A325" s="27">
        <v>10</v>
      </c>
      <c r="B325" s="67" t="s">
        <v>208</v>
      </c>
      <c r="C325" s="37" t="s">
        <v>20</v>
      </c>
      <c r="D325" s="68">
        <v>40</v>
      </c>
      <c r="E325" s="30">
        <v>3.0666666666666664</v>
      </c>
      <c r="F325" s="30">
        <v>0.26666666666666672</v>
      </c>
      <c r="G325" s="30">
        <v>19.733333333333334</v>
      </c>
      <c r="H325" s="30">
        <v>94</v>
      </c>
      <c r="I325" s="30">
        <v>0</v>
      </c>
      <c r="J325" s="30">
        <v>0</v>
      </c>
      <c r="K325" s="30">
        <v>0</v>
      </c>
      <c r="L325" s="30">
        <v>0.4</v>
      </c>
      <c r="M325" s="30">
        <v>8</v>
      </c>
      <c r="N325" s="30">
        <v>26</v>
      </c>
      <c r="O325" s="30">
        <v>5.6000000000000014</v>
      </c>
      <c r="P325" s="30">
        <v>0.4</v>
      </c>
    </row>
    <row r="326" spans="1:16" ht="15.6" customHeight="1" x14ac:dyDescent="0.25">
      <c r="A326" s="27">
        <v>10</v>
      </c>
      <c r="B326" s="67" t="s">
        <v>220</v>
      </c>
      <c r="C326" s="37" t="s">
        <v>21</v>
      </c>
      <c r="D326" s="68">
        <v>50</v>
      </c>
      <c r="E326" s="30">
        <v>3.25</v>
      </c>
      <c r="F326" s="30">
        <v>0.625</v>
      </c>
      <c r="G326" s="30">
        <v>19.75</v>
      </c>
      <c r="H326" s="30">
        <v>99</v>
      </c>
      <c r="I326" s="30">
        <v>0.125</v>
      </c>
      <c r="J326" s="30">
        <v>0</v>
      </c>
      <c r="K326" s="30">
        <v>0</v>
      </c>
      <c r="L326" s="30">
        <v>0.75</v>
      </c>
      <c r="M326" s="30">
        <v>14.499999999999998</v>
      </c>
      <c r="N326" s="30">
        <v>75</v>
      </c>
      <c r="O326" s="30">
        <v>23.5</v>
      </c>
      <c r="P326" s="30">
        <v>2</v>
      </c>
    </row>
    <row r="327" spans="1:16" ht="15.6" customHeight="1" x14ac:dyDescent="0.25">
      <c r="A327" s="27">
        <v>10</v>
      </c>
      <c r="B327" s="67"/>
      <c r="C327" s="67" t="s">
        <v>18</v>
      </c>
      <c r="D327" s="68"/>
      <c r="E327" s="67">
        <v>30.533666666666665</v>
      </c>
      <c r="F327" s="93">
        <v>33.558666666666667</v>
      </c>
      <c r="G327" s="93">
        <v>162.25733333333332</v>
      </c>
      <c r="H327" s="93">
        <v>1089.7829999999999</v>
      </c>
      <c r="I327" s="93">
        <v>0.55600000000000005</v>
      </c>
      <c r="J327" s="93">
        <v>66.573999999999984</v>
      </c>
      <c r="K327" s="93">
        <v>16.468</v>
      </c>
      <c r="L327" s="93">
        <v>16.03</v>
      </c>
      <c r="M327" s="93">
        <v>363.07499999999999</v>
      </c>
      <c r="N327" s="93">
        <v>403.86500000000001</v>
      </c>
      <c r="O327" s="93">
        <v>666.59899999999993</v>
      </c>
      <c r="P327" s="93">
        <v>10.994999999999999</v>
      </c>
    </row>
    <row r="328" spans="1:16" ht="16.149999999999999" customHeight="1" x14ac:dyDescent="0.25">
      <c r="A328" s="27">
        <v>10</v>
      </c>
      <c r="B328" s="113" t="s">
        <v>22</v>
      </c>
      <c r="C328" s="113"/>
      <c r="D328" s="113"/>
      <c r="E328" s="113"/>
      <c r="F328" s="113"/>
      <c r="G328" s="113"/>
      <c r="H328" s="113"/>
      <c r="I328" s="113"/>
      <c r="J328" s="113"/>
      <c r="K328" s="113"/>
      <c r="L328" s="113"/>
      <c r="M328" s="113"/>
      <c r="N328" s="113"/>
      <c r="O328" s="113"/>
      <c r="P328" s="113"/>
    </row>
    <row r="329" spans="1:16" ht="23.45" customHeight="1" x14ac:dyDescent="0.25">
      <c r="A329" s="27">
        <v>10</v>
      </c>
      <c r="B329" s="67" t="s">
        <v>261</v>
      </c>
      <c r="C329" s="37" t="s">
        <v>262</v>
      </c>
      <c r="D329" s="68">
        <v>100</v>
      </c>
      <c r="E329" s="30">
        <v>8.07</v>
      </c>
      <c r="F329" s="30">
        <v>10.02</v>
      </c>
      <c r="G329" s="30">
        <v>3.04</v>
      </c>
      <c r="H329" s="30">
        <v>170.5</v>
      </c>
      <c r="I329" s="30">
        <v>8.1000000000000003E-2</v>
      </c>
      <c r="J329" s="30">
        <v>0.1</v>
      </c>
      <c r="K329" s="30">
        <v>1.43</v>
      </c>
      <c r="L329" s="30">
        <v>2.74</v>
      </c>
      <c r="M329" s="30">
        <v>47.49</v>
      </c>
      <c r="N329" s="30">
        <v>28.73</v>
      </c>
      <c r="O329" s="30">
        <v>13.07</v>
      </c>
      <c r="P329" s="30">
        <v>1.75</v>
      </c>
    </row>
    <row r="330" spans="1:16" s="70" customFormat="1" ht="16.899999999999999" customHeight="1" x14ac:dyDescent="0.25">
      <c r="B330" s="93" t="s">
        <v>229</v>
      </c>
      <c r="C330" s="74" t="s">
        <v>263</v>
      </c>
      <c r="D330" s="94">
        <v>100</v>
      </c>
      <c r="E330" s="30">
        <v>0.8</v>
      </c>
      <c r="F330" s="30">
        <v>0.1</v>
      </c>
      <c r="G330" s="30">
        <v>2.5</v>
      </c>
      <c r="H330" s="30">
        <v>14.1</v>
      </c>
      <c r="I330" s="30">
        <v>0</v>
      </c>
      <c r="J330" s="30">
        <v>10</v>
      </c>
      <c r="K330" s="30">
        <v>0</v>
      </c>
      <c r="L330" s="30">
        <v>0</v>
      </c>
      <c r="M330" s="30">
        <v>23.3</v>
      </c>
      <c r="N330" s="30">
        <v>41.6</v>
      </c>
      <c r="O330" s="30">
        <v>14</v>
      </c>
      <c r="P330" s="30">
        <v>0.6</v>
      </c>
    </row>
    <row r="331" spans="1:16" s="70" customFormat="1" ht="19.899999999999999" customHeight="1" x14ac:dyDescent="0.25">
      <c r="B331" s="93" t="s">
        <v>217</v>
      </c>
      <c r="C331" s="74" t="s">
        <v>264</v>
      </c>
      <c r="D331" s="94">
        <v>100</v>
      </c>
      <c r="E331" s="30">
        <v>0.8</v>
      </c>
      <c r="F331" s="30">
        <v>0.1</v>
      </c>
      <c r="G331" s="30">
        <v>1.7</v>
      </c>
      <c r="H331" s="30">
        <v>10.9</v>
      </c>
      <c r="I331" s="30">
        <v>0.02</v>
      </c>
      <c r="J331" s="30">
        <v>5</v>
      </c>
      <c r="K331" s="30">
        <v>0</v>
      </c>
      <c r="L331" s="30">
        <v>0.1</v>
      </c>
      <c r="M331" s="30">
        <v>23</v>
      </c>
      <c r="N331" s="30">
        <v>24</v>
      </c>
      <c r="O331" s="30">
        <v>14</v>
      </c>
      <c r="P331" s="30">
        <v>0.6</v>
      </c>
    </row>
    <row r="332" spans="1:16" s="70" customFormat="1" ht="16.149999999999999" customHeight="1" x14ac:dyDescent="0.25">
      <c r="B332" s="93"/>
      <c r="C332" s="74" t="s">
        <v>193</v>
      </c>
      <c r="D332" s="94"/>
      <c r="E332" s="30">
        <v>0.8</v>
      </c>
      <c r="F332" s="30">
        <v>0.1</v>
      </c>
      <c r="G332" s="30">
        <v>2.1</v>
      </c>
      <c r="H332" s="30">
        <v>12.5</v>
      </c>
      <c r="I332" s="30">
        <v>0.01</v>
      </c>
      <c r="J332" s="30">
        <v>7.5</v>
      </c>
      <c r="K332" s="30">
        <v>0</v>
      </c>
      <c r="L332" s="30">
        <v>0.05</v>
      </c>
      <c r="M332" s="30">
        <v>23.15</v>
      </c>
      <c r="N332" s="30">
        <v>32.799999999999997</v>
      </c>
      <c r="O332" s="30">
        <v>14</v>
      </c>
      <c r="P332" s="30">
        <v>0.6</v>
      </c>
    </row>
    <row r="333" spans="1:16" s="70" customFormat="1" ht="15" customHeight="1" x14ac:dyDescent="0.25">
      <c r="B333" s="93" t="s">
        <v>208</v>
      </c>
      <c r="C333" s="74" t="s">
        <v>20</v>
      </c>
      <c r="D333" s="94">
        <v>30</v>
      </c>
      <c r="E333" s="30">
        <v>2.2999999999999998</v>
      </c>
      <c r="F333" s="30">
        <v>0.20000000000000004</v>
      </c>
      <c r="G333" s="30">
        <v>14.8</v>
      </c>
      <c r="H333" s="30">
        <v>0</v>
      </c>
      <c r="I333" s="30">
        <v>0</v>
      </c>
      <c r="J333" s="30">
        <v>0</v>
      </c>
      <c r="K333" s="30">
        <v>0</v>
      </c>
      <c r="L333" s="30">
        <v>0.3</v>
      </c>
      <c r="M333" s="30">
        <v>6</v>
      </c>
      <c r="N333" s="30">
        <v>19.5</v>
      </c>
      <c r="O333" s="30">
        <v>4.2</v>
      </c>
      <c r="P333" s="30">
        <v>0.3</v>
      </c>
    </row>
    <row r="334" spans="1:16" ht="21" customHeight="1" x14ac:dyDescent="0.25">
      <c r="A334" s="27">
        <v>10</v>
      </c>
      <c r="B334" s="67" t="s">
        <v>194</v>
      </c>
      <c r="C334" s="37" t="s">
        <v>51</v>
      </c>
      <c r="D334" s="35">
        <v>200</v>
      </c>
      <c r="E334" s="30">
        <v>0.16</v>
      </c>
      <c r="F334" s="30">
        <v>0.16</v>
      </c>
      <c r="G334" s="30">
        <v>19.88</v>
      </c>
      <c r="H334" s="30">
        <v>81.599999999999994</v>
      </c>
      <c r="I334" s="30">
        <v>0.02</v>
      </c>
      <c r="J334" s="30">
        <v>0.9</v>
      </c>
      <c r="K334" s="30">
        <v>0</v>
      </c>
      <c r="L334" s="30">
        <v>0.08</v>
      </c>
      <c r="M334" s="30">
        <v>13.94</v>
      </c>
      <c r="N334" s="30">
        <v>4.4000000000000004</v>
      </c>
      <c r="O334" s="30">
        <v>5.14</v>
      </c>
      <c r="P334" s="30">
        <v>0.93600000000000005</v>
      </c>
    </row>
    <row r="335" spans="1:16" ht="0.75" customHeight="1" x14ac:dyDescent="0.25">
      <c r="A335" s="27">
        <v>10</v>
      </c>
      <c r="B335" s="67"/>
      <c r="C335" s="40"/>
      <c r="D335" s="68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</row>
    <row r="336" spans="1:16" ht="18.600000000000001" customHeight="1" x14ac:dyDescent="0.25">
      <c r="A336" s="27">
        <v>10</v>
      </c>
      <c r="B336" s="67"/>
      <c r="C336" s="67" t="s">
        <v>18</v>
      </c>
      <c r="D336" s="68"/>
      <c r="E336" s="67">
        <v>11.33</v>
      </c>
      <c r="F336" s="93">
        <v>10.48</v>
      </c>
      <c r="G336" s="93">
        <v>39.82</v>
      </c>
      <c r="H336" s="93">
        <v>264.60000000000002</v>
      </c>
      <c r="I336" s="93">
        <v>0.111</v>
      </c>
      <c r="J336" s="93">
        <v>8.5</v>
      </c>
      <c r="K336" s="93">
        <v>1.43</v>
      </c>
      <c r="L336" s="93">
        <v>3.1700000000000004</v>
      </c>
      <c r="M336" s="93">
        <v>90.58</v>
      </c>
      <c r="N336" s="93">
        <v>85.429999999999993</v>
      </c>
      <c r="O336" s="93">
        <v>36.409999999999997</v>
      </c>
      <c r="P336" s="93">
        <v>3.5859999999999999</v>
      </c>
    </row>
    <row r="337" spans="1:16" ht="16.149999999999999" customHeight="1" x14ac:dyDescent="0.25">
      <c r="A337" s="27">
        <v>10</v>
      </c>
      <c r="B337" s="67"/>
      <c r="C337" s="67" t="s">
        <v>35</v>
      </c>
      <c r="D337" s="68"/>
      <c r="E337" s="67">
        <v>59.016166666666663</v>
      </c>
      <c r="F337" s="67">
        <v>66.305166666666665</v>
      </c>
      <c r="G337" s="67">
        <v>300.73883333333333</v>
      </c>
      <c r="H337" s="67">
        <v>1985.308</v>
      </c>
      <c r="I337" s="67">
        <v>0.86650000000000005</v>
      </c>
      <c r="J337" s="67">
        <v>83.94974999999998</v>
      </c>
      <c r="K337" s="67">
        <v>18.605499999999999</v>
      </c>
      <c r="L337" s="67">
        <v>22.135000000000002</v>
      </c>
      <c r="M337" s="67">
        <v>785.31900000000007</v>
      </c>
      <c r="N337" s="67">
        <v>831.29750000000001</v>
      </c>
      <c r="O337" s="67">
        <v>772.49299999999994</v>
      </c>
      <c r="P337" s="67">
        <v>16.718499999999999</v>
      </c>
    </row>
  </sheetData>
  <mergeCells count="100">
    <mergeCell ref="B307:P307"/>
    <mergeCell ref="B316:P316"/>
    <mergeCell ref="B238:B239"/>
    <mergeCell ref="C238:C239"/>
    <mergeCell ref="D238:D239"/>
    <mergeCell ref="E238:G238"/>
    <mergeCell ref="H238:H239"/>
    <mergeCell ref="I238:L238"/>
    <mergeCell ref="M238:P238"/>
    <mergeCell ref="B273:B274"/>
    <mergeCell ref="C273:C274"/>
    <mergeCell ref="D273:D274"/>
    <mergeCell ref="E273:G273"/>
    <mergeCell ref="H273:H274"/>
    <mergeCell ref="I273:L273"/>
    <mergeCell ref="M273:P273"/>
    <mergeCell ref="B328:P328"/>
    <mergeCell ref="B275:P275"/>
    <mergeCell ref="B151:P151"/>
    <mergeCell ref="B161:P161"/>
    <mergeCell ref="B173:P173"/>
    <mergeCell ref="B179:P179"/>
    <mergeCell ref="B192:P192"/>
    <mergeCell ref="B204:P204"/>
    <mergeCell ref="B215:P215"/>
    <mergeCell ref="B226:P226"/>
    <mergeCell ref="B240:P240"/>
    <mergeCell ref="B252:P252"/>
    <mergeCell ref="B263:P263"/>
    <mergeCell ref="B171:B172"/>
    <mergeCell ref="C171:C172"/>
    <mergeCell ref="D171:D172"/>
    <mergeCell ref="B143:P143"/>
    <mergeCell ref="B72:P72"/>
    <mergeCell ref="B58:P58"/>
    <mergeCell ref="B45:P45"/>
    <mergeCell ref="B36:P36"/>
    <mergeCell ref="B87:P87"/>
    <mergeCell ref="B101:P101"/>
    <mergeCell ref="B113:P113"/>
    <mergeCell ref="B122:P122"/>
    <mergeCell ref="B131:P131"/>
    <mergeCell ref="B111:B112"/>
    <mergeCell ref="C111:C112"/>
    <mergeCell ref="D111:D112"/>
    <mergeCell ref="E111:G111"/>
    <mergeCell ref="H111:H112"/>
    <mergeCell ref="I111:L111"/>
    <mergeCell ref="M6:P6"/>
    <mergeCell ref="B8:P8"/>
    <mergeCell ref="B14:P14"/>
    <mergeCell ref="B23:P23"/>
    <mergeCell ref="B6:B7"/>
    <mergeCell ref="C6:C7"/>
    <mergeCell ref="D6:D7"/>
    <mergeCell ref="E6:G6"/>
    <mergeCell ref="H6:H7"/>
    <mergeCell ref="I6:L6"/>
    <mergeCell ref="I34:L34"/>
    <mergeCell ref="M34:P34"/>
    <mergeCell ref="B70:B71"/>
    <mergeCell ref="C70:C71"/>
    <mergeCell ref="D70:D71"/>
    <mergeCell ref="E70:G70"/>
    <mergeCell ref="H70:H71"/>
    <mergeCell ref="I70:L70"/>
    <mergeCell ref="M70:P70"/>
    <mergeCell ref="B34:B35"/>
    <mergeCell ref="C34:C35"/>
    <mergeCell ref="D34:D35"/>
    <mergeCell ref="E34:G34"/>
    <mergeCell ref="H34:H35"/>
    <mergeCell ref="M111:P111"/>
    <mergeCell ref="B141:B142"/>
    <mergeCell ref="C141:C142"/>
    <mergeCell ref="D141:D142"/>
    <mergeCell ref="E141:G141"/>
    <mergeCell ref="H141:H142"/>
    <mergeCell ref="I141:L141"/>
    <mergeCell ref="M141:P141"/>
    <mergeCell ref="E171:G171"/>
    <mergeCell ref="H171:H172"/>
    <mergeCell ref="I171:L171"/>
    <mergeCell ref="M171:P171"/>
    <mergeCell ref="B202:B203"/>
    <mergeCell ref="C202:C203"/>
    <mergeCell ref="D202:D203"/>
    <mergeCell ref="E202:G202"/>
    <mergeCell ref="H202:H203"/>
    <mergeCell ref="I202:L202"/>
    <mergeCell ref="M202:P202"/>
    <mergeCell ref="B284:P284"/>
    <mergeCell ref="B295:P295"/>
    <mergeCell ref="I305:L305"/>
    <mergeCell ref="M305:P305"/>
    <mergeCell ref="B305:B306"/>
    <mergeCell ref="C305:C306"/>
    <mergeCell ref="D305:D306"/>
    <mergeCell ref="E305:G305"/>
    <mergeCell ref="H305:H306"/>
  </mergeCells>
  <pageMargins left="0.51181102362204722" right="0.51181102362204722" top="0.74803149606299213" bottom="0.35433070866141736" header="0.31496062992125984" footer="0.31496062992125984"/>
  <pageSetup paperSize="9" scale="64" fitToHeight="0" orientation="landscape" r:id="rId1"/>
  <rowBreaks count="9" manualBreakCount="9">
    <brk id="28" max="16383" man="1"/>
    <brk id="64" max="16383" man="1"/>
    <brk id="105" max="16383" man="1"/>
    <brk id="135" max="16383" man="1"/>
    <brk id="165" max="16383" man="1"/>
    <brk id="197" max="16383" man="1"/>
    <brk id="232" max="16383" man="1"/>
    <brk id="267" max="16383" man="1"/>
    <brk id="29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5"/>
  <sheetViews>
    <sheetView workbookViewId="0">
      <selection activeCell="X21" sqref="X21"/>
    </sheetView>
  </sheetViews>
  <sheetFormatPr defaultColWidth="9.140625" defaultRowHeight="15" x14ac:dyDescent="0.25"/>
  <cols>
    <col min="1" max="1" width="9.140625" style="1"/>
    <col min="2" max="2" width="9.28515625" style="1" bestFit="1" customWidth="1"/>
    <col min="3" max="3" width="13.28515625" style="1" bestFit="1" customWidth="1"/>
    <col min="4" max="5" width="9.28515625" style="1" bestFit="1" customWidth="1"/>
    <col min="6" max="6" width="12.7109375" style="1" customWidth="1"/>
    <col min="7" max="14" width="9.28515625" style="1" bestFit="1" customWidth="1"/>
    <col min="15" max="15" width="9.140625" style="1"/>
    <col min="16" max="16" width="32.42578125" style="1" hidden="1" customWidth="1"/>
    <col min="17" max="20" width="9.28515625" style="1" hidden="1" customWidth="1"/>
    <col min="21" max="16384" width="9.140625" style="1"/>
  </cols>
  <sheetData>
    <row r="2" spans="2:20" ht="40.5" customHeight="1" thickBot="1" x14ac:dyDescent="0.35">
      <c r="B2" s="119" t="s">
        <v>40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2:20" ht="75" customHeight="1" thickBot="1" x14ac:dyDescent="0.3">
      <c r="B3" s="21" t="s">
        <v>36</v>
      </c>
      <c r="C3" s="126" t="s">
        <v>3</v>
      </c>
      <c r="D3" s="126"/>
      <c r="E3" s="126"/>
      <c r="F3" s="126" t="s">
        <v>37</v>
      </c>
      <c r="G3" s="126" t="s">
        <v>5</v>
      </c>
      <c r="H3" s="126"/>
      <c r="I3" s="126"/>
      <c r="J3" s="126"/>
      <c r="K3" s="126" t="s">
        <v>6</v>
      </c>
      <c r="L3" s="126"/>
      <c r="M3" s="126"/>
      <c r="N3" s="126"/>
      <c r="P3" s="123" t="s">
        <v>43</v>
      </c>
      <c r="Q3" s="120" t="s">
        <v>3</v>
      </c>
      <c r="R3" s="121"/>
      <c r="S3" s="122"/>
      <c r="T3" s="2" t="s">
        <v>41</v>
      </c>
    </row>
    <row r="4" spans="2:20" ht="19.5" customHeight="1" thickBot="1" x14ac:dyDescent="0.4">
      <c r="B4" s="22"/>
      <c r="C4" s="21" t="s">
        <v>7</v>
      </c>
      <c r="D4" s="21" t="s">
        <v>8</v>
      </c>
      <c r="E4" s="21" t="s">
        <v>9</v>
      </c>
      <c r="F4" s="126"/>
      <c r="G4" s="21" t="s">
        <v>38</v>
      </c>
      <c r="H4" s="21" t="s">
        <v>10</v>
      </c>
      <c r="I4" s="21" t="s">
        <v>11</v>
      </c>
      <c r="J4" s="21" t="s">
        <v>12</v>
      </c>
      <c r="K4" s="21" t="s">
        <v>13</v>
      </c>
      <c r="L4" s="21" t="s">
        <v>14</v>
      </c>
      <c r="M4" s="21" t="s">
        <v>15</v>
      </c>
      <c r="N4" s="21" t="s">
        <v>16</v>
      </c>
      <c r="P4" s="124"/>
      <c r="Q4" s="3" t="s">
        <v>7</v>
      </c>
      <c r="R4" s="3" t="s">
        <v>8</v>
      </c>
      <c r="S4" s="3" t="s">
        <v>9</v>
      </c>
      <c r="T4" s="4" t="s">
        <v>42</v>
      </c>
    </row>
    <row r="5" spans="2:20" ht="16.5" customHeight="1" thickBot="1" x14ac:dyDescent="0.3">
      <c r="B5" s="23">
        <v>1</v>
      </c>
      <c r="C5" s="24">
        <f>'на выход'!E28</f>
        <v>66.424999999999997</v>
      </c>
      <c r="D5" s="24">
        <f>'на выход'!F28</f>
        <v>69.094000000000008</v>
      </c>
      <c r="E5" s="24">
        <f>'на выход'!G28</f>
        <v>266.54099999999994</v>
      </c>
      <c r="F5" s="24">
        <f>'на выход'!H28</f>
        <v>1899.934</v>
      </c>
      <c r="G5" s="24">
        <f>'на выход'!I28</f>
        <v>0.503</v>
      </c>
      <c r="H5" s="24">
        <f>'на выход'!J28</f>
        <v>24.253999999999998</v>
      </c>
      <c r="I5" s="24">
        <f>'на выход'!K28</f>
        <v>34.480000000000004</v>
      </c>
      <c r="J5" s="24">
        <f>'на выход'!L28</f>
        <v>13.452000000000002</v>
      </c>
      <c r="K5" s="24">
        <f>'на выход'!M28</f>
        <v>800.92399999999998</v>
      </c>
      <c r="L5" s="24">
        <f>'на выход'!N28</f>
        <v>1160.9780000000001</v>
      </c>
      <c r="M5" s="24">
        <f>'на выход'!O28</f>
        <v>448.83000000000004</v>
      </c>
      <c r="N5" s="24">
        <f>'на выход'!P28</f>
        <v>16.09</v>
      </c>
      <c r="P5" s="125"/>
      <c r="Q5" s="5" t="s">
        <v>44</v>
      </c>
      <c r="R5" s="5" t="s">
        <v>45</v>
      </c>
      <c r="S5" s="5" t="s">
        <v>46</v>
      </c>
      <c r="T5" s="6" t="s">
        <v>47</v>
      </c>
    </row>
    <row r="6" spans="2:20" ht="16.5" customHeight="1" thickBot="1" x14ac:dyDescent="0.3">
      <c r="B6" s="23">
        <v>2</v>
      </c>
      <c r="C6" s="24">
        <f>'на выход'!E64</f>
        <v>65.00533333333334</v>
      </c>
      <c r="D6" s="24">
        <f>'на выход'!F64</f>
        <v>65.789333333333332</v>
      </c>
      <c r="E6" s="24">
        <f>'на выход'!G64</f>
        <v>243.56366666666668</v>
      </c>
      <c r="F6" s="24">
        <f>'на выход'!H64</f>
        <v>1834.5349999999999</v>
      </c>
      <c r="G6" s="24">
        <f>'на выход'!I64</f>
        <v>0.71700000000000008</v>
      </c>
      <c r="H6" s="24">
        <f>'на выход'!J64</f>
        <v>35.494999999999997</v>
      </c>
      <c r="I6" s="24">
        <f>'на выход'!K64</f>
        <v>117.997</v>
      </c>
      <c r="J6" s="24">
        <f>'на выход'!L64</f>
        <v>16.444999999999997</v>
      </c>
      <c r="K6" s="24">
        <f>'на выход'!M64</f>
        <v>552.274</v>
      </c>
      <c r="L6" s="24">
        <f>'на выход'!N64</f>
        <v>682.01100000000008</v>
      </c>
      <c r="M6" s="24">
        <f>'на выход'!O64</f>
        <v>402.55899999999991</v>
      </c>
      <c r="N6" s="24">
        <f>'на выход'!P64</f>
        <v>13.814</v>
      </c>
      <c r="P6" s="7" t="s">
        <v>48</v>
      </c>
      <c r="Q6" s="8">
        <f>C15</f>
        <v>677.93560000000002</v>
      </c>
      <c r="R6" s="8">
        <f>D15</f>
        <v>731.27530000000002</v>
      </c>
      <c r="S6" s="8">
        <f>E15</f>
        <v>2891.7208000000001</v>
      </c>
      <c r="T6" s="8">
        <f>F15</f>
        <v>20566.608749999999</v>
      </c>
    </row>
    <row r="7" spans="2:20" ht="16.5" customHeight="1" thickBot="1" x14ac:dyDescent="0.3">
      <c r="B7" s="23">
        <v>3</v>
      </c>
      <c r="C7" s="24">
        <f>'на выход'!E105</f>
        <v>60.565766666666661</v>
      </c>
      <c r="D7" s="24">
        <f>'на выход'!F105</f>
        <v>65.915466666666674</v>
      </c>
      <c r="E7" s="24">
        <f>'на выход'!G105</f>
        <v>270.89788333333331</v>
      </c>
      <c r="F7" s="24">
        <f>'на выход'!H105</f>
        <v>1876.76775</v>
      </c>
      <c r="G7" s="24">
        <f>'на выход'!I105</f>
        <v>0.82404999999999995</v>
      </c>
      <c r="H7" s="24">
        <f>'на выход'!J105</f>
        <v>49.321999999999996</v>
      </c>
      <c r="I7" s="24">
        <f>'на выход'!K105</f>
        <v>36.835000000000001</v>
      </c>
      <c r="J7" s="24">
        <f>'на выход'!L105</f>
        <v>17.05725</v>
      </c>
      <c r="K7" s="24">
        <f>'на выход'!M105</f>
        <v>801.10825000000011</v>
      </c>
      <c r="L7" s="24">
        <f>'на выход'!N105</f>
        <v>1012.6779999999999</v>
      </c>
      <c r="M7" s="24">
        <f>'на выход'!O105</f>
        <v>632.57349999999997</v>
      </c>
      <c r="N7" s="24">
        <f>'на выход'!P105</f>
        <v>16.733750000000001</v>
      </c>
      <c r="P7" s="7" t="s">
        <v>49</v>
      </c>
      <c r="Q7" s="8">
        <f>Q6/10</f>
        <v>67.793559999999999</v>
      </c>
      <c r="R7" s="8">
        <f>R6/10</f>
        <v>73.127530000000007</v>
      </c>
      <c r="S7" s="8">
        <f>S6/10</f>
        <v>289.17207999999999</v>
      </c>
      <c r="T7" s="8">
        <f>T6/10</f>
        <v>2056.660875</v>
      </c>
    </row>
    <row r="8" spans="2:20" ht="16.5" customHeight="1" x14ac:dyDescent="0.3">
      <c r="B8" s="23">
        <v>4</v>
      </c>
      <c r="C8" s="24">
        <f>'на выход'!E135</f>
        <v>70.953166666666661</v>
      </c>
      <c r="D8" s="24">
        <f>'на выход'!F135</f>
        <v>74.641666666666666</v>
      </c>
      <c r="E8" s="24">
        <f>'на выход'!G135</f>
        <v>293.69983333333334</v>
      </c>
      <c r="F8" s="24">
        <f>'на выход'!H135</f>
        <v>2228.0965000000001</v>
      </c>
      <c r="G8" s="24">
        <f>'на выход'!I135</f>
        <v>1.3055000000000003</v>
      </c>
      <c r="H8" s="24">
        <f>'на выход'!J135</f>
        <v>7.6965000000000003</v>
      </c>
      <c r="I8" s="24">
        <f>'на выход'!K135</f>
        <v>44.963999999999999</v>
      </c>
      <c r="J8" s="24">
        <f>'на выход'!L135</f>
        <v>24.250999999999998</v>
      </c>
      <c r="K8" s="24">
        <f>'на выход'!M135</f>
        <v>623.29700000000003</v>
      </c>
      <c r="L8" s="24">
        <f>'на выход'!N135</f>
        <v>1027.6320000000001</v>
      </c>
      <c r="M8" s="24">
        <f>'на выход'!O135</f>
        <v>516.09950000000003</v>
      </c>
      <c r="N8" s="24">
        <f>'на выход'!P135</f>
        <v>39.234000000000002</v>
      </c>
    </row>
    <row r="9" spans="2:20" ht="16.5" customHeight="1" x14ac:dyDescent="0.3">
      <c r="B9" s="23">
        <v>5</v>
      </c>
      <c r="C9" s="24">
        <f>'на выход'!E165</f>
        <v>83.196666666666658</v>
      </c>
      <c r="D9" s="24">
        <f>'на выход'!F165</f>
        <v>85.025666666666666</v>
      </c>
      <c r="E9" s="24">
        <f>'на выход'!G165</f>
        <v>374.66133333333329</v>
      </c>
      <c r="F9" s="24">
        <f>'на выход'!H165</f>
        <v>2441.8900000000003</v>
      </c>
      <c r="G9" s="24">
        <f>'на выход'!I165</f>
        <v>0.63360000000000005</v>
      </c>
      <c r="H9" s="24">
        <f>'на выход'!J165</f>
        <v>79.488000000000014</v>
      </c>
      <c r="I9" s="24">
        <f>'на выход'!K165</f>
        <v>18.012999999999998</v>
      </c>
      <c r="J9" s="24">
        <f>'на выход'!L165</f>
        <v>22.987999999999996</v>
      </c>
      <c r="K9" s="24">
        <f>'на выход'!M165</f>
        <v>1150.752</v>
      </c>
      <c r="L9" s="24">
        <f>'на выход'!N165</f>
        <v>1196.2879999999998</v>
      </c>
      <c r="M9" s="24">
        <f>'на выход'!O165</f>
        <v>604.85</v>
      </c>
      <c r="N9" s="24">
        <f>'на выход'!P165</f>
        <v>18.372</v>
      </c>
    </row>
    <row r="10" spans="2:20" ht="16.5" customHeight="1" x14ac:dyDescent="0.3">
      <c r="B10" s="23">
        <v>6</v>
      </c>
      <c r="C10" s="24">
        <f>'на выход'!E197</f>
        <v>66.77000000000001</v>
      </c>
      <c r="D10" s="24">
        <f>'на выход'!F197</f>
        <v>74.384999999999991</v>
      </c>
      <c r="E10" s="24">
        <f>'на выход'!G197</f>
        <v>303.40999999999997</v>
      </c>
      <c r="F10" s="24">
        <f>'на выход'!H197</f>
        <v>2014.4600000000003</v>
      </c>
      <c r="G10" s="24">
        <f>'на выход'!I197</f>
        <v>0.82500000000000007</v>
      </c>
      <c r="H10" s="24">
        <f>'на выход'!J197</f>
        <v>12.959999999999999</v>
      </c>
      <c r="I10" s="24">
        <f>'на выход'!K197</f>
        <v>29.06</v>
      </c>
      <c r="J10" s="24">
        <f>'на выход'!L197</f>
        <v>15.055</v>
      </c>
      <c r="K10" s="24">
        <f>'на выход'!M197</f>
        <v>847.85</v>
      </c>
      <c r="L10" s="24">
        <f>'на выход'!N197</f>
        <v>1311.7150000000001</v>
      </c>
      <c r="M10" s="24">
        <f>'на выход'!O197</f>
        <v>616.91500000000008</v>
      </c>
      <c r="N10" s="24">
        <f>'на выход'!P197</f>
        <v>19.324999999999999</v>
      </c>
    </row>
    <row r="11" spans="2:20" ht="16.5" customHeight="1" x14ac:dyDescent="0.3">
      <c r="B11" s="23">
        <v>7</v>
      </c>
      <c r="C11" s="24">
        <f>'на выход'!E232</f>
        <v>58.81366666666667</v>
      </c>
      <c r="D11" s="24">
        <f>'на выход'!F232</f>
        <v>70.90366666666668</v>
      </c>
      <c r="E11" s="24">
        <f>'на выход'!G232</f>
        <v>229.77133333333333</v>
      </c>
      <c r="F11" s="24">
        <f>'на выход'!H232</f>
        <v>1814.999</v>
      </c>
      <c r="G11" s="24">
        <f>'на выход'!I232</f>
        <v>1.157</v>
      </c>
      <c r="H11" s="24">
        <f>'на выход'!J232</f>
        <v>57.017499999999998</v>
      </c>
      <c r="I11" s="24">
        <f>'на выход'!K232</f>
        <v>26.344000000000001</v>
      </c>
      <c r="J11" s="24">
        <f>'на выход'!L232</f>
        <v>18.401500000000002</v>
      </c>
      <c r="K11" s="24">
        <f>'на выход'!M232</f>
        <v>543.81200000000001</v>
      </c>
      <c r="L11" s="24">
        <f>'на выход'!N232</f>
        <v>972.17199999999991</v>
      </c>
      <c r="M11" s="24">
        <f>'на выход'!O232</f>
        <v>487.93150000000003</v>
      </c>
      <c r="N11" s="24">
        <f>'на выход'!P232</f>
        <v>16.9665</v>
      </c>
    </row>
    <row r="12" spans="2:20" ht="16.5" customHeight="1" x14ac:dyDescent="0.3">
      <c r="B12" s="23">
        <v>8</v>
      </c>
      <c r="C12" s="24">
        <f>'на выход'!E267</f>
        <v>64.409166666666664</v>
      </c>
      <c r="D12" s="24">
        <f>'на выход'!F267</f>
        <v>68.150666666666666</v>
      </c>
      <c r="E12" s="24">
        <f>'на выход'!G267</f>
        <v>297.09458333333333</v>
      </c>
      <c r="F12" s="24">
        <f>'на выход'!H267</f>
        <v>2056.9094999999998</v>
      </c>
      <c r="G12" s="24">
        <f>'на выход'!I267</f>
        <v>0.8912500000000001</v>
      </c>
      <c r="H12" s="24">
        <f>'на выход'!J267</f>
        <v>23.048999999999999</v>
      </c>
      <c r="I12" s="24">
        <f>'на выход'!K267</f>
        <v>162.73075</v>
      </c>
      <c r="J12" s="24">
        <f>'на выход'!L267</f>
        <v>42.553000000000004</v>
      </c>
      <c r="K12" s="24">
        <f>'на выход'!M267</f>
        <v>738.77775000000008</v>
      </c>
      <c r="L12" s="24">
        <f>'на выход'!N267</f>
        <v>882.95524999999998</v>
      </c>
      <c r="M12" s="24">
        <f>'на выход'!O267</f>
        <v>518.37175000000002</v>
      </c>
      <c r="N12" s="24">
        <f>'на выход'!P267</f>
        <v>13.702999999999999</v>
      </c>
    </row>
    <row r="13" spans="2:20" ht="16.5" customHeight="1" x14ac:dyDescent="0.3">
      <c r="B13" s="23">
        <v>9</v>
      </c>
      <c r="C13" s="24">
        <f>'на выход'!E299</f>
        <v>82.780666666666662</v>
      </c>
      <c r="D13" s="24">
        <f>'на выход'!F299</f>
        <v>91.064666666666668</v>
      </c>
      <c r="E13" s="24">
        <f>'на выход'!G299</f>
        <v>311.34233333333333</v>
      </c>
      <c r="F13" s="24">
        <f>'на выход'!H299</f>
        <v>2413.7089999999998</v>
      </c>
      <c r="G13" s="24">
        <f>'на выход'!I299</f>
        <v>1.7105000000000001</v>
      </c>
      <c r="H13" s="24">
        <f>'на выход'!J299</f>
        <v>123.65099999999998</v>
      </c>
      <c r="I13" s="24">
        <f>'на выход'!K299</f>
        <v>25.844000000000001</v>
      </c>
      <c r="J13" s="24">
        <f>'на выход'!L299</f>
        <v>29.564499999999999</v>
      </c>
      <c r="K13" s="24">
        <f>'на выход'!M299</f>
        <v>1157.9590000000001</v>
      </c>
      <c r="L13" s="24">
        <f>'на выход'!N299</f>
        <v>1101.7150000000001</v>
      </c>
      <c r="M13" s="24">
        <f>'на выход'!O299</f>
        <v>685.78300000000002</v>
      </c>
      <c r="N13" s="24">
        <f>'на выход'!P299</f>
        <v>35.217500000000001</v>
      </c>
    </row>
    <row r="14" spans="2:20" ht="15.6" x14ac:dyDescent="0.3">
      <c r="B14" s="23">
        <v>10</v>
      </c>
      <c r="C14" s="24">
        <f>'на выход'!E337</f>
        <v>59.016166666666663</v>
      </c>
      <c r="D14" s="24">
        <f>'на выход'!F337</f>
        <v>66.305166666666665</v>
      </c>
      <c r="E14" s="24">
        <f>'на выход'!G337</f>
        <v>300.73883333333333</v>
      </c>
      <c r="F14" s="24">
        <f>'на выход'!H337</f>
        <v>1985.308</v>
      </c>
      <c r="G14" s="24">
        <f>'на выход'!I337</f>
        <v>0.86650000000000005</v>
      </c>
      <c r="H14" s="24">
        <f>'на выход'!J337</f>
        <v>83.94974999999998</v>
      </c>
      <c r="I14" s="24">
        <f>'на выход'!K337</f>
        <v>18.605499999999999</v>
      </c>
      <c r="J14" s="24">
        <f>'на выход'!L337</f>
        <v>22.135000000000002</v>
      </c>
      <c r="K14" s="24">
        <f>'на выход'!M337</f>
        <v>785.31900000000007</v>
      </c>
      <c r="L14" s="24">
        <f>'на выход'!N337</f>
        <v>831.29750000000001</v>
      </c>
      <c r="M14" s="24">
        <f>'на выход'!O337</f>
        <v>772.49299999999994</v>
      </c>
      <c r="N14" s="24">
        <f>'на выход'!P337</f>
        <v>16.718499999999999</v>
      </c>
    </row>
    <row r="15" spans="2:20" ht="31.5" x14ac:dyDescent="0.25">
      <c r="B15" s="25" t="s">
        <v>39</v>
      </c>
      <c r="C15" s="26">
        <f>SUM(C5:C14)</f>
        <v>677.93560000000002</v>
      </c>
      <c r="D15" s="26">
        <f t="shared" ref="D15:N15" si="0">SUM(D5:D14)</f>
        <v>731.27530000000002</v>
      </c>
      <c r="E15" s="26">
        <f t="shared" si="0"/>
        <v>2891.7208000000001</v>
      </c>
      <c r="F15" s="26">
        <f t="shared" si="0"/>
        <v>20566.608749999999</v>
      </c>
      <c r="G15" s="26">
        <f t="shared" si="0"/>
        <v>9.4334000000000007</v>
      </c>
      <c r="H15" s="26">
        <f t="shared" si="0"/>
        <v>496.88274999999999</v>
      </c>
      <c r="I15" s="26">
        <f t="shared" si="0"/>
        <v>514.87324999999998</v>
      </c>
      <c r="J15" s="26">
        <f t="shared" si="0"/>
        <v>221.90225000000001</v>
      </c>
      <c r="K15" s="26">
        <f t="shared" si="0"/>
        <v>8002.0730000000003</v>
      </c>
      <c r="L15" s="26">
        <f t="shared" si="0"/>
        <v>10179.44175</v>
      </c>
      <c r="M15" s="26">
        <f t="shared" si="0"/>
        <v>5686.40625</v>
      </c>
      <c r="N15" s="26">
        <f t="shared" si="0"/>
        <v>206.17425</v>
      </c>
    </row>
  </sheetData>
  <mergeCells count="7">
    <mergeCell ref="B2:N2"/>
    <mergeCell ref="Q3:S3"/>
    <mergeCell ref="P3:P5"/>
    <mergeCell ref="C3:E3"/>
    <mergeCell ref="F3:F4"/>
    <mergeCell ref="G3:J3"/>
    <mergeCell ref="K3:N3"/>
  </mergeCells>
  <pageMargins left="0.7" right="0.7" top="0.75" bottom="0.75" header="0.3" footer="0.3"/>
  <pageSetup paperSize="9"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1"/>
  <sheetViews>
    <sheetView topLeftCell="A4" workbookViewId="0">
      <selection activeCell="C19" sqref="C19"/>
    </sheetView>
  </sheetViews>
  <sheetFormatPr defaultColWidth="9.140625" defaultRowHeight="15.75" x14ac:dyDescent="0.25"/>
  <cols>
    <col min="1" max="2" width="9.140625" style="11"/>
    <col min="3" max="3" width="54.28515625" style="11" customWidth="1"/>
    <col min="4" max="4" width="16.28515625" style="11" customWidth="1"/>
    <col min="5" max="5" width="23.140625" style="11" customWidth="1"/>
    <col min="6" max="6" width="12.140625" style="11" customWidth="1"/>
    <col min="7" max="7" width="16.85546875" style="11" customWidth="1"/>
    <col min="8" max="8" width="9.140625" style="11"/>
    <col min="9" max="9" width="15.28515625" style="11" customWidth="1"/>
    <col min="10" max="10" width="9.140625" style="11"/>
    <col min="11" max="11" width="13" style="11" customWidth="1"/>
    <col min="12" max="16384" width="9.140625" style="11"/>
  </cols>
  <sheetData>
    <row r="2" spans="2:12" ht="18.75" x14ac:dyDescent="0.25">
      <c r="B2" s="128" t="s">
        <v>62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2:12" ht="15" customHeight="1" x14ac:dyDescent="0.25">
      <c r="J3" s="129" t="s">
        <v>63</v>
      </c>
      <c r="K3" s="129"/>
      <c r="L3" s="129"/>
    </row>
    <row r="4" spans="2:12" ht="15.6" x14ac:dyDescent="0.3">
      <c r="B4" s="9"/>
    </row>
    <row r="5" spans="2:12" ht="35.25" customHeight="1" x14ac:dyDescent="0.25">
      <c r="B5" s="127" t="s">
        <v>64</v>
      </c>
      <c r="C5" s="127" t="s">
        <v>65</v>
      </c>
      <c r="D5" s="127" t="s">
        <v>66</v>
      </c>
      <c r="E5" s="127" t="s">
        <v>101</v>
      </c>
      <c r="F5" s="127" t="s">
        <v>67</v>
      </c>
      <c r="G5" s="127" t="s">
        <v>96</v>
      </c>
      <c r="H5" s="127" t="s">
        <v>68</v>
      </c>
      <c r="I5" s="127" t="s">
        <v>69</v>
      </c>
      <c r="J5" s="127" t="s">
        <v>68</v>
      </c>
      <c r="K5" s="127" t="s">
        <v>70</v>
      </c>
      <c r="L5" s="127" t="s">
        <v>68</v>
      </c>
    </row>
    <row r="6" spans="2:12" ht="27.75" customHeight="1" x14ac:dyDescent="0.25"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2:12" ht="16.5" customHeight="1" x14ac:dyDescent="0.25">
      <c r="B7" s="60">
        <v>1</v>
      </c>
      <c r="C7" s="61" t="s">
        <v>71</v>
      </c>
      <c r="D7" s="60">
        <v>200</v>
      </c>
      <c r="E7" s="60">
        <v>120</v>
      </c>
      <c r="F7" s="60">
        <v>1200</v>
      </c>
      <c r="G7" s="60">
        <v>1060</v>
      </c>
      <c r="H7" s="60">
        <v>88</v>
      </c>
      <c r="I7" s="60">
        <v>140</v>
      </c>
      <c r="J7" s="60">
        <v>12</v>
      </c>
      <c r="K7" s="60" t="s">
        <v>72</v>
      </c>
      <c r="L7" s="60" t="s">
        <v>72</v>
      </c>
    </row>
    <row r="8" spans="2:12" ht="16.5" customHeight="1" x14ac:dyDescent="0.25">
      <c r="B8" s="60">
        <v>2</v>
      </c>
      <c r="C8" s="61" t="s">
        <v>73</v>
      </c>
      <c r="D8" s="60">
        <v>20</v>
      </c>
      <c r="E8" s="60">
        <v>12</v>
      </c>
      <c r="F8" s="60">
        <v>120</v>
      </c>
      <c r="G8" s="60">
        <v>120</v>
      </c>
      <c r="H8" s="60">
        <v>100</v>
      </c>
      <c r="I8" s="60"/>
      <c r="J8" s="60" t="s">
        <v>72</v>
      </c>
      <c r="K8" s="60" t="s">
        <v>72</v>
      </c>
      <c r="L8" s="60" t="s">
        <v>72</v>
      </c>
    </row>
    <row r="9" spans="2:12" ht="16.5" customHeight="1" x14ac:dyDescent="0.25">
      <c r="B9" s="60">
        <v>3</v>
      </c>
      <c r="C9" s="61" t="s">
        <v>74</v>
      </c>
      <c r="D9" s="60">
        <v>50</v>
      </c>
      <c r="E9" s="60">
        <v>30</v>
      </c>
      <c r="F9" s="60">
        <v>300</v>
      </c>
      <c r="G9" s="60">
        <v>300</v>
      </c>
      <c r="H9" s="60">
        <v>100</v>
      </c>
      <c r="I9" s="60" t="s">
        <v>72</v>
      </c>
      <c r="J9" s="60" t="s">
        <v>72</v>
      </c>
      <c r="K9" s="60" t="s">
        <v>72</v>
      </c>
      <c r="L9" s="60" t="s">
        <v>72</v>
      </c>
    </row>
    <row r="10" spans="2:12" ht="16.5" customHeight="1" x14ac:dyDescent="0.25">
      <c r="B10" s="60">
        <v>4</v>
      </c>
      <c r="C10" s="61" t="s">
        <v>75</v>
      </c>
      <c r="D10" s="60">
        <v>20</v>
      </c>
      <c r="E10" s="60">
        <v>12</v>
      </c>
      <c r="F10" s="60">
        <v>120</v>
      </c>
      <c r="G10" s="60">
        <v>120</v>
      </c>
      <c r="H10" s="60">
        <v>100</v>
      </c>
      <c r="I10" s="60" t="s">
        <v>72</v>
      </c>
      <c r="J10" s="60" t="s">
        <v>72</v>
      </c>
      <c r="K10" s="60" t="s">
        <v>72</v>
      </c>
      <c r="L10" s="60" t="s">
        <v>72</v>
      </c>
    </row>
    <row r="11" spans="2:12" ht="16.5" customHeight="1" x14ac:dyDescent="0.25">
      <c r="B11" s="60">
        <v>5</v>
      </c>
      <c r="C11" s="61" t="s">
        <v>76</v>
      </c>
      <c r="D11" s="60">
        <v>188</v>
      </c>
      <c r="E11" s="60">
        <v>113</v>
      </c>
      <c r="F11" s="60">
        <v>1128</v>
      </c>
      <c r="G11" s="60">
        <v>1128</v>
      </c>
      <c r="H11" s="60">
        <v>100</v>
      </c>
      <c r="I11" s="60" t="s">
        <v>72</v>
      </c>
      <c r="J11" s="60" t="s">
        <v>72</v>
      </c>
      <c r="K11" s="60" t="s">
        <v>72</v>
      </c>
      <c r="L11" s="60" t="s">
        <v>72</v>
      </c>
    </row>
    <row r="12" spans="2:12" ht="16.5" customHeight="1" x14ac:dyDescent="0.25">
      <c r="B12" s="60">
        <v>6</v>
      </c>
      <c r="C12" s="61" t="s">
        <v>77</v>
      </c>
      <c r="D12" s="60">
        <v>320</v>
      </c>
      <c r="E12" s="60">
        <v>192</v>
      </c>
      <c r="F12" s="60">
        <v>1920</v>
      </c>
      <c r="G12" s="60">
        <v>1920</v>
      </c>
      <c r="H12" s="60">
        <v>100</v>
      </c>
      <c r="I12" s="60" t="s">
        <v>72</v>
      </c>
      <c r="J12" s="60" t="s">
        <v>72</v>
      </c>
      <c r="K12" s="60" t="s">
        <v>72</v>
      </c>
      <c r="L12" s="60" t="s">
        <v>72</v>
      </c>
    </row>
    <row r="13" spans="2:12" ht="16.5" customHeight="1" x14ac:dyDescent="0.25">
      <c r="B13" s="60">
        <v>7</v>
      </c>
      <c r="C13" s="61" t="s">
        <v>78</v>
      </c>
      <c r="D13" s="60">
        <v>185</v>
      </c>
      <c r="E13" s="60">
        <v>111</v>
      </c>
      <c r="F13" s="60">
        <v>1110</v>
      </c>
      <c r="G13" s="60">
        <v>1200</v>
      </c>
      <c r="H13" s="60">
        <v>108</v>
      </c>
      <c r="I13" s="60" t="s">
        <v>72</v>
      </c>
      <c r="J13" s="60" t="s">
        <v>72</v>
      </c>
      <c r="K13" s="60">
        <v>90</v>
      </c>
      <c r="L13" s="60">
        <v>8</v>
      </c>
    </row>
    <row r="14" spans="2:12" ht="16.5" customHeight="1" x14ac:dyDescent="0.25">
      <c r="B14" s="60">
        <v>8</v>
      </c>
      <c r="C14" s="61" t="s">
        <v>79</v>
      </c>
      <c r="D14" s="60">
        <v>20</v>
      </c>
      <c r="E14" s="60">
        <v>12</v>
      </c>
      <c r="F14" s="60">
        <v>120</v>
      </c>
      <c r="G14" s="60">
        <v>120</v>
      </c>
      <c r="H14" s="60">
        <v>100</v>
      </c>
      <c r="I14" s="60" t="s">
        <v>72</v>
      </c>
      <c r="J14" s="60" t="s">
        <v>72</v>
      </c>
      <c r="K14" s="60" t="s">
        <v>72</v>
      </c>
      <c r="L14" s="60" t="s">
        <v>72</v>
      </c>
    </row>
    <row r="15" spans="2:12" ht="16.5" customHeight="1" x14ac:dyDescent="0.25">
      <c r="B15" s="60">
        <v>9</v>
      </c>
      <c r="C15" s="61" t="s">
        <v>80</v>
      </c>
      <c r="D15" s="60">
        <v>200</v>
      </c>
      <c r="E15" s="60">
        <v>120</v>
      </c>
      <c r="F15" s="60">
        <v>1200</v>
      </c>
      <c r="G15" s="60">
        <v>1200</v>
      </c>
      <c r="H15" s="60">
        <v>100</v>
      </c>
      <c r="I15" s="60" t="s">
        <v>72</v>
      </c>
      <c r="J15" s="60" t="s">
        <v>72</v>
      </c>
      <c r="K15" s="60" t="s">
        <v>72</v>
      </c>
      <c r="L15" s="60" t="s">
        <v>72</v>
      </c>
    </row>
    <row r="16" spans="2:12" ht="16.5" customHeight="1" x14ac:dyDescent="0.25">
      <c r="B16" s="60">
        <v>10</v>
      </c>
      <c r="C16" s="61" t="s">
        <v>81</v>
      </c>
      <c r="D16" s="60">
        <v>78</v>
      </c>
      <c r="E16" s="60">
        <v>46.8</v>
      </c>
      <c r="F16" s="60">
        <v>468</v>
      </c>
      <c r="G16" s="60">
        <v>468</v>
      </c>
      <c r="H16" s="60">
        <v>100</v>
      </c>
      <c r="I16" s="60" t="s">
        <v>72</v>
      </c>
      <c r="J16" s="60" t="s">
        <v>72</v>
      </c>
      <c r="K16" s="60" t="s">
        <v>72</v>
      </c>
      <c r="L16" s="60" t="s">
        <v>72</v>
      </c>
    </row>
    <row r="17" spans="2:12" ht="16.5" customHeight="1" x14ac:dyDescent="0.25">
      <c r="B17" s="60">
        <v>11</v>
      </c>
      <c r="C17" s="61" t="s">
        <v>82</v>
      </c>
      <c r="D17" s="60">
        <v>53</v>
      </c>
      <c r="E17" s="60">
        <v>31.8</v>
      </c>
      <c r="F17" s="60">
        <v>318</v>
      </c>
      <c r="G17" s="60">
        <v>318</v>
      </c>
      <c r="H17" s="60">
        <v>100</v>
      </c>
      <c r="I17" s="60" t="s">
        <v>72</v>
      </c>
      <c r="J17" s="60" t="s">
        <v>72</v>
      </c>
      <c r="K17" s="60" t="s">
        <v>72</v>
      </c>
      <c r="L17" s="60" t="s">
        <v>72</v>
      </c>
    </row>
    <row r="18" spans="2:12" ht="16.5" customHeight="1" x14ac:dyDescent="0.25">
      <c r="B18" s="60">
        <v>12</v>
      </c>
      <c r="C18" s="61" t="s">
        <v>83</v>
      </c>
      <c r="D18" s="60">
        <v>77</v>
      </c>
      <c r="E18" s="60">
        <v>46.2</v>
      </c>
      <c r="F18" s="60">
        <v>462</v>
      </c>
      <c r="G18" s="60">
        <v>300</v>
      </c>
      <c r="H18" s="60">
        <v>65</v>
      </c>
      <c r="I18" s="60">
        <v>162</v>
      </c>
      <c r="J18" s="60">
        <v>35</v>
      </c>
      <c r="K18" s="60" t="s">
        <v>72</v>
      </c>
      <c r="L18" s="60" t="s">
        <v>72</v>
      </c>
    </row>
    <row r="19" spans="2:12" ht="16.5" customHeight="1" x14ac:dyDescent="0.25">
      <c r="B19" s="60">
        <v>13</v>
      </c>
      <c r="C19" s="61" t="s">
        <v>84</v>
      </c>
      <c r="D19" s="60">
        <v>300</v>
      </c>
      <c r="E19" s="60">
        <v>180</v>
      </c>
      <c r="F19" s="60">
        <v>1800</v>
      </c>
      <c r="G19" s="60">
        <v>1700</v>
      </c>
      <c r="H19" s="60">
        <v>95</v>
      </c>
      <c r="I19" s="60">
        <v>100</v>
      </c>
      <c r="J19" s="60">
        <v>5</v>
      </c>
      <c r="K19" s="60" t="s">
        <v>72</v>
      </c>
      <c r="L19" s="60" t="s">
        <v>72</v>
      </c>
    </row>
    <row r="20" spans="2:12" ht="16.5" customHeight="1" x14ac:dyDescent="0.25">
      <c r="B20" s="60">
        <v>14</v>
      </c>
      <c r="C20" s="61" t="s">
        <v>85</v>
      </c>
      <c r="D20" s="60">
        <v>60</v>
      </c>
      <c r="E20" s="60">
        <v>36</v>
      </c>
      <c r="F20" s="60">
        <v>360</v>
      </c>
      <c r="G20" s="60">
        <v>360</v>
      </c>
      <c r="H20" s="60">
        <v>100</v>
      </c>
      <c r="I20" s="60" t="s">
        <v>72</v>
      </c>
      <c r="J20" s="60" t="s">
        <v>72</v>
      </c>
      <c r="K20" s="60" t="s">
        <v>72</v>
      </c>
      <c r="L20" s="60" t="s">
        <v>72</v>
      </c>
    </row>
    <row r="21" spans="2:12" ht="16.5" customHeight="1" x14ac:dyDescent="0.25">
      <c r="B21" s="60">
        <v>15</v>
      </c>
      <c r="C21" s="61" t="s">
        <v>86</v>
      </c>
      <c r="D21" s="60">
        <v>11.8</v>
      </c>
      <c r="E21" s="60">
        <v>7.08</v>
      </c>
      <c r="F21" s="60">
        <v>70.8</v>
      </c>
      <c r="G21" s="60">
        <v>64</v>
      </c>
      <c r="H21" s="60">
        <v>90</v>
      </c>
      <c r="I21" s="60">
        <v>6.8</v>
      </c>
      <c r="J21" s="60">
        <v>10</v>
      </c>
      <c r="K21" s="60" t="s">
        <v>72</v>
      </c>
      <c r="L21" s="60" t="s">
        <v>72</v>
      </c>
    </row>
    <row r="22" spans="2:12" ht="16.5" customHeight="1" x14ac:dyDescent="0.25">
      <c r="B22" s="60">
        <v>16</v>
      </c>
      <c r="C22" s="61" t="s">
        <v>87</v>
      </c>
      <c r="D22" s="60">
        <v>10</v>
      </c>
      <c r="E22" s="60">
        <v>6</v>
      </c>
      <c r="F22" s="60">
        <v>60</v>
      </c>
      <c r="G22" s="60">
        <v>60</v>
      </c>
      <c r="H22" s="60">
        <v>100</v>
      </c>
      <c r="I22" s="60" t="s">
        <v>72</v>
      </c>
      <c r="J22" s="60" t="s">
        <v>72</v>
      </c>
      <c r="K22" s="60" t="s">
        <v>72</v>
      </c>
      <c r="L22" s="60" t="s">
        <v>72</v>
      </c>
    </row>
    <row r="23" spans="2:12" ht="16.5" customHeight="1" x14ac:dyDescent="0.25">
      <c r="B23" s="60">
        <v>17</v>
      </c>
      <c r="C23" s="61" t="s">
        <v>88</v>
      </c>
      <c r="D23" s="60">
        <v>35</v>
      </c>
      <c r="E23" s="60">
        <v>21</v>
      </c>
      <c r="F23" s="60">
        <v>210</v>
      </c>
      <c r="G23" s="60">
        <v>210</v>
      </c>
      <c r="H23" s="60">
        <v>100</v>
      </c>
      <c r="I23" s="60" t="s">
        <v>72</v>
      </c>
      <c r="J23" s="60" t="s">
        <v>72</v>
      </c>
      <c r="K23" s="60"/>
      <c r="L23" s="60"/>
    </row>
    <row r="24" spans="2:12" ht="16.5" customHeight="1" x14ac:dyDescent="0.25">
      <c r="B24" s="60">
        <v>18</v>
      </c>
      <c r="C24" s="61" t="s">
        <v>89</v>
      </c>
      <c r="D24" s="60">
        <v>18</v>
      </c>
      <c r="E24" s="60">
        <v>10.8</v>
      </c>
      <c r="F24" s="60">
        <v>108</v>
      </c>
      <c r="G24" s="60">
        <v>108</v>
      </c>
      <c r="H24" s="60">
        <v>100</v>
      </c>
      <c r="I24" s="60" t="s">
        <v>72</v>
      </c>
      <c r="J24" s="60" t="s">
        <v>72</v>
      </c>
      <c r="K24" s="60" t="s">
        <v>72</v>
      </c>
      <c r="L24" s="60" t="s">
        <v>72</v>
      </c>
    </row>
    <row r="25" spans="2:12" ht="16.5" customHeight="1" x14ac:dyDescent="0.25">
      <c r="B25" s="60">
        <v>19</v>
      </c>
      <c r="C25" s="61" t="s">
        <v>90</v>
      </c>
      <c r="D25" s="60" t="s">
        <v>292</v>
      </c>
      <c r="E25" s="60">
        <v>24</v>
      </c>
      <c r="F25" s="60">
        <v>240</v>
      </c>
      <c r="G25" s="60">
        <v>240</v>
      </c>
      <c r="H25" s="60">
        <v>100</v>
      </c>
      <c r="I25" s="60" t="s">
        <v>72</v>
      </c>
      <c r="J25" s="60" t="s">
        <v>72</v>
      </c>
      <c r="K25" s="60" t="s">
        <v>72</v>
      </c>
      <c r="L25" s="60" t="s">
        <v>72</v>
      </c>
    </row>
    <row r="26" spans="2:12" ht="16.5" customHeight="1" x14ac:dyDescent="0.25">
      <c r="B26" s="60">
        <v>20</v>
      </c>
      <c r="C26" s="61" t="s">
        <v>91</v>
      </c>
      <c r="D26" s="60">
        <v>45</v>
      </c>
      <c r="E26" s="60">
        <v>27</v>
      </c>
      <c r="F26" s="60">
        <v>270</v>
      </c>
      <c r="G26" s="60">
        <v>240</v>
      </c>
      <c r="H26" s="60">
        <v>100</v>
      </c>
      <c r="I26" s="60" t="s">
        <v>72</v>
      </c>
      <c r="J26" s="60" t="s">
        <v>72</v>
      </c>
      <c r="K26" s="60" t="s">
        <v>72</v>
      </c>
      <c r="L26" s="60" t="s">
        <v>72</v>
      </c>
    </row>
    <row r="27" spans="2:12" ht="16.5" customHeight="1" x14ac:dyDescent="0.25">
      <c r="B27" s="60">
        <v>21</v>
      </c>
      <c r="C27" s="61" t="s">
        <v>92</v>
      </c>
      <c r="D27" s="60">
        <v>15</v>
      </c>
      <c r="E27" s="60">
        <v>9</v>
      </c>
      <c r="F27" s="60">
        <v>90</v>
      </c>
      <c r="G27" s="60">
        <v>40</v>
      </c>
      <c r="H27" s="60">
        <v>44</v>
      </c>
      <c r="I27" s="60">
        <v>50</v>
      </c>
      <c r="J27" s="60">
        <v>56</v>
      </c>
      <c r="K27" s="60" t="s">
        <v>72</v>
      </c>
      <c r="L27" s="60" t="s">
        <v>72</v>
      </c>
    </row>
    <row r="28" spans="2:12" ht="16.5" customHeight="1" x14ac:dyDescent="0.25">
      <c r="B28" s="60">
        <v>22</v>
      </c>
      <c r="C28" s="61" t="s">
        <v>93</v>
      </c>
      <c r="D28" s="60">
        <v>0.4</v>
      </c>
      <c r="E28" s="60">
        <v>0.24</v>
      </c>
      <c r="F28" s="60">
        <v>2.4</v>
      </c>
      <c r="G28" s="60">
        <v>2.4</v>
      </c>
      <c r="H28" s="60">
        <v>100</v>
      </c>
      <c r="I28" s="60" t="s">
        <v>72</v>
      </c>
      <c r="J28" s="60" t="s">
        <v>72</v>
      </c>
      <c r="K28" s="60" t="s">
        <v>72</v>
      </c>
      <c r="L28" s="60" t="s">
        <v>72</v>
      </c>
    </row>
    <row r="29" spans="2:12" ht="16.5" customHeight="1" x14ac:dyDescent="0.25">
      <c r="B29" s="60">
        <v>23</v>
      </c>
      <c r="C29" s="61" t="s">
        <v>94</v>
      </c>
      <c r="D29" s="60">
        <v>2</v>
      </c>
      <c r="E29" s="60">
        <v>1.2</v>
      </c>
      <c r="F29" s="60">
        <v>12</v>
      </c>
      <c r="G29" s="60">
        <v>12</v>
      </c>
      <c r="H29" s="60">
        <v>100</v>
      </c>
      <c r="I29" s="60" t="s">
        <v>72</v>
      </c>
      <c r="J29" s="60" t="s">
        <v>72</v>
      </c>
      <c r="K29" s="60" t="s">
        <v>72</v>
      </c>
      <c r="L29" s="60" t="s">
        <v>72</v>
      </c>
    </row>
    <row r="30" spans="2:12" ht="16.5" customHeight="1" x14ac:dyDescent="0.25">
      <c r="B30" s="60">
        <v>24</v>
      </c>
      <c r="C30" s="61" t="s">
        <v>95</v>
      </c>
      <c r="D30" s="60">
        <v>7</v>
      </c>
      <c r="E30" s="60">
        <v>4.2</v>
      </c>
      <c r="F30" s="60">
        <v>42</v>
      </c>
      <c r="G30" s="60">
        <v>42</v>
      </c>
      <c r="H30" s="60">
        <v>100</v>
      </c>
      <c r="I30" s="60" t="s">
        <v>72</v>
      </c>
      <c r="J30" s="60" t="s">
        <v>72</v>
      </c>
      <c r="K30" s="60" t="s">
        <v>72</v>
      </c>
      <c r="L30" s="60" t="s">
        <v>72</v>
      </c>
    </row>
    <row r="31" spans="2:12" x14ac:dyDescent="0.25">
      <c r="B31" s="10"/>
    </row>
  </sheetData>
  <mergeCells count="13">
    <mergeCell ref="K5:K6"/>
    <mergeCell ref="L5:L6"/>
    <mergeCell ref="B2:L2"/>
    <mergeCell ref="J3:L3"/>
    <mergeCell ref="E5:E6"/>
    <mergeCell ref="D5:D6"/>
    <mergeCell ref="G5:G6"/>
    <mergeCell ref="B5:B6"/>
    <mergeCell ref="C5:C6"/>
    <mergeCell ref="F5:F6"/>
    <mergeCell ref="H5:H6"/>
    <mergeCell ref="I5:I6"/>
    <mergeCell ref="J5:J6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15" sqref="A15"/>
    </sheetView>
  </sheetViews>
  <sheetFormatPr defaultColWidth="9.140625" defaultRowHeight="18.75" x14ac:dyDescent="0.3"/>
  <cols>
    <col min="1" max="1" width="141.7109375" style="14" customWidth="1"/>
    <col min="2" max="16384" width="9.140625" style="14"/>
  </cols>
  <sheetData>
    <row r="1" spans="1:1" x14ac:dyDescent="0.3">
      <c r="A1" s="13" t="s">
        <v>102</v>
      </c>
    </row>
    <row r="2" spans="1:1" s="18" customFormat="1" ht="33" x14ac:dyDescent="0.25">
      <c r="A2" s="17" t="s">
        <v>103</v>
      </c>
    </row>
    <row r="3" spans="1:1" s="18" customFormat="1" ht="33" x14ac:dyDescent="0.25">
      <c r="A3" s="17" t="s">
        <v>104</v>
      </c>
    </row>
    <row r="4" spans="1:1" s="18" customFormat="1" ht="33" x14ac:dyDescent="0.25">
      <c r="A4" s="17" t="s">
        <v>105</v>
      </c>
    </row>
    <row r="5" spans="1:1" s="18" customFormat="1" ht="33" x14ac:dyDescent="0.25">
      <c r="A5" s="17" t="s">
        <v>106</v>
      </c>
    </row>
    <row r="6" spans="1:1" s="18" customFormat="1" ht="33" x14ac:dyDescent="0.25">
      <c r="A6" s="17" t="s">
        <v>107</v>
      </c>
    </row>
    <row r="7" spans="1:1" s="18" customFormat="1" ht="33" x14ac:dyDescent="0.25">
      <c r="A7" s="17" t="s">
        <v>108</v>
      </c>
    </row>
    <row r="8" spans="1:1" s="18" customFormat="1" ht="16.899999999999999" x14ac:dyDescent="0.3">
      <c r="A8" s="19" t="s">
        <v>109</v>
      </c>
    </row>
    <row r="9" spans="1:1" s="18" customFormat="1" ht="16.5" x14ac:dyDescent="0.25">
      <c r="A9" s="19" t="s">
        <v>110</v>
      </c>
    </row>
    <row r="10" spans="1:1" s="18" customFormat="1" ht="33" x14ac:dyDescent="0.25">
      <c r="A10" s="20" t="s">
        <v>308</v>
      </c>
    </row>
    <row r="11" spans="1:1" ht="18" x14ac:dyDescent="0.35">
      <c r="A11" s="16"/>
    </row>
    <row r="12" spans="1:1" ht="18" x14ac:dyDescent="0.35">
      <c r="A12" s="15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workbookViewId="0">
      <selection activeCell="A20" sqref="A20:J20"/>
    </sheetView>
  </sheetViews>
  <sheetFormatPr defaultColWidth="9.140625" defaultRowHeight="15" x14ac:dyDescent="0.25"/>
  <cols>
    <col min="1" max="1" width="36.28515625" style="53" customWidth="1"/>
    <col min="2" max="6" width="9.140625" style="53"/>
    <col min="7" max="8" width="10.7109375" style="53" customWidth="1"/>
    <col min="9" max="9" width="9.5703125" style="53" customWidth="1"/>
    <col min="10" max="16384" width="9.140625" style="53"/>
  </cols>
  <sheetData>
    <row r="2" spans="1:10" x14ac:dyDescent="0.25">
      <c r="A2" s="58" t="s">
        <v>157</v>
      </c>
    </row>
    <row r="3" spans="1:10" ht="15.75" x14ac:dyDescent="0.25">
      <c r="A3" s="55"/>
      <c r="B3" s="55"/>
      <c r="C3" s="131" t="s">
        <v>156</v>
      </c>
      <c r="D3" s="131"/>
      <c r="E3" s="131" t="s">
        <v>143</v>
      </c>
      <c r="F3" s="131"/>
      <c r="G3" s="131" t="s">
        <v>144</v>
      </c>
      <c r="H3" s="131"/>
      <c r="I3" s="131" t="s">
        <v>145</v>
      </c>
      <c r="J3" s="131"/>
    </row>
    <row r="4" spans="1:10" ht="15.75" x14ac:dyDescent="0.25">
      <c r="A4" s="55"/>
      <c r="B4" s="55"/>
      <c r="C4" s="56" t="s">
        <v>150</v>
      </c>
      <c r="D4" s="56" t="s">
        <v>151</v>
      </c>
      <c r="E4" s="56" t="s">
        <v>150</v>
      </c>
      <c r="F4" s="56" t="s">
        <v>151</v>
      </c>
      <c r="G4" s="56" t="s">
        <v>150</v>
      </c>
      <c r="H4" s="56" t="s">
        <v>151</v>
      </c>
      <c r="I4" s="56" t="s">
        <v>150</v>
      </c>
      <c r="J4" s="56" t="s">
        <v>151</v>
      </c>
    </row>
    <row r="5" spans="1:10" ht="15.75" x14ac:dyDescent="0.25">
      <c r="A5" s="55" t="s">
        <v>146</v>
      </c>
      <c r="B5" s="55" t="s">
        <v>149</v>
      </c>
      <c r="C5" s="55">
        <f>77*20/100</f>
        <v>15.4</v>
      </c>
      <c r="D5" s="55">
        <f>77*25/100</f>
        <v>19.25</v>
      </c>
      <c r="E5" s="55">
        <f>79*20/100</f>
        <v>15.8</v>
      </c>
      <c r="F5" s="55">
        <f>79*25/100</f>
        <v>19.75</v>
      </c>
      <c r="G5" s="55">
        <f>335*20/100</f>
        <v>67</v>
      </c>
      <c r="H5" s="55">
        <f>335*25/100</f>
        <v>83.75</v>
      </c>
      <c r="I5" s="55">
        <f>2350*20/100</f>
        <v>470</v>
      </c>
      <c r="J5" s="55">
        <f>2350*25/100</f>
        <v>587.5</v>
      </c>
    </row>
    <row r="6" spans="1:10" ht="15.75" x14ac:dyDescent="0.25">
      <c r="A6" s="55" t="s">
        <v>147</v>
      </c>
      <c r="B6" s="55" t="s">
        <v>152</v>
      </c>
      <c r="C6" s="55">
        <f>77*30/100</f>
        <v>23.1</v>
      </c>
      <c r="D6" s="55">
        <f>77*35/100</f>
        <v>26.95</v>
      </c>
      <c r="E6" s="55">
        <f>79*30/100</f>
        <v>23.7</v>
      </c>
      <c r="F6" s="55">
        <f>79*35/100</f>
        <v>27.65</v>
      </c>
      <c r="G6" s="55">
        <f>335*30/100</f>
        <v>100.5</v>
      </c>
      <c r="H6" s="55">
        <f>335*35/100</f>
        <v>117.25</v>
      </c>
      <c r="I6" s="55">
        <f>2350*30/100</f>
        <v>705</v>
      </c>
      <c r="J6" s="55">
        <f>2350*35/100</f>
        <v>822.5</v>
      </c>
    </row>
    <row r="7" spans="1:10" ht="15.75" x14ac:dyDescent="0.25">
      <c r="A7" s="55" t="s">
        <v>148</v>
      </c>
      <c r="B7" s="55" t="s">
        <v>153</v>
      </c>
      <c r="C7" s="55">
        <f>77*10/100</f>
        <v>7.7</v>
      </c>
      <c r="D7" s="55">
        <f>77*15/100</f>
        <v>11.55</v>
      </c>
      <c r="E7" s="55">
        <f>79*10/100</f>
        <v>7.9</v>
      </c>
      <c r="F7" s="55">
        <f>79*15/100</f>
        <v>11.85</v>
      </c>
      <c r="G7" s="55">
        <f>335*10/100</f>
        <v>33.5</v>
      </c>
      <c r="H7" s="55">
        <f>335*15/100</f>
        <v>50.25</v>
      </c>
      <c r="I7" s="55">
        <f>2350*10/100</f>
        <v>235</v>
      </c>
      <c r="J7" s="55">
        <f>2350*15/100</f>
        <v>352.5</v>
      </c>
    </row>
    <row r="8" spans="1:10" ht="15.75" x14ac:dyDescent="0.25">
      <c r="A8" s="55" t="s">
        <v>154</v>
      </c>
      <c r="B8" s="55" t="s">
        <v>155</v>
      </c>
      <c r="C8" s="55">
        <f>SUM(C5:C7)</f>
        <v>46.2</v>
      </c>
      <c r="D8" s="55">
        <f t="shared" ref="D8:J8" si="0">SUM(D5:D7)</f>
        <v>57.75</v>
      </c>
      <c r="E8" s="55">
        <f t="shared" si="0"/>
        <v>47.4</v>
      </c>
      <c r="F8" s="55">
        <f t="shared" si="0"/>
        <v>59.25</v>
      </c>
      <c r="G8" s="55">
        <f t="shared" si="0"/>
        <v>201</v>
      </c>
      <c r="H8" s="55">
        <f t="shared" si="0"/>
        <v>251.25</v>
      </c>
      <c r="I8" s="55">
        <f t="shared" si="0"/>
        <v>1410</v>
      </c>
      <c r="J8" s="55">
        <f t="shared" si="0"/>
        <v>1762.5</v>
      </c>
    </row>
    <row r="9" spans="1:10" ht="13.9" x14ac:dyDescent="0.25">
      <c r="C9" s="54"/>
    </row>
    <row r="10" spans="1:10" x14ac:dyDescent="0.25">
      <c r="A10" s="53" t="s">
        <v>158</v>
      </c>
    </row>
    <row r="11" spans="1:10" ht="15.75" x14ac:dyDescent="0.25">
      <c r="A11" s="55"/>
      <c r="B11" s="55"/>
      <c r="C11" s="131" t="s">
        <v>156</v>
      </c>
      <c r="D11" s="131"/>
      <c r="E11" s="131" t="s">
        <v>143</v>
      </c>
      <c r="F11" s="131"/>
      <c r="G11" s="131" t="s">
        <v>144</v>
      </c>
      <c r="H11" s="131"/>
      <c r="I11" s="131" t="s">
        <v>145</v>
      </c>
      <c r="J11" s="131"/>
    </row>
    <row r="12" spans="1:10" ht="15.75" x14ac:dyDescent="0.25">
      <c r="A12" s="55"/>
      <c r="B12" s="55"/>
      <c r="C12" s="57" t="s">
        <v>150</v>
      </c>
      <c r="D12" s="57" t="s">
        <v>151</v>
      </c>
      <c r="E12" s="57" t="s">
        <v>150</v>
      </c>
      <c r="F12" s="57" t="s">
        <v>151</v>
      </c>
      <c r="G12" s="57" t="s">
        <v>150</v>
      </c>
      <c r="H12" s="57" t="s">
        <v>151</v>
      </c>
      <c r="I12" s="57" t="s">
        <v>150</v>
      </c>
      <c r="J12" s="57" t="s">
        <v>151</v>
      </c>
    </row>
    <row r="13" spans="1:10" ht="15.75" x14ac:dyDescent="0.25">
      <c r="A13" s="55" t="s">
        <v>146</v>
      </c>
      <c r="B13" s="55" t="s">
        <v>149</v>
      </c>
      <c r="C13" s="55">
        <f>90*20/100</f>
        <v>18</v>
      </c>
      <c r="D13" s="55">
        <f>90*25/100</f>
        <v>22.5</v>
      </c>
      <c r="E13" s="55">
        <f>92*20/100</f>
        <v>18.399999999999999</v>
      </c>
      <c r="F13" s="55">
        <f>92*25/100</f>
        <v>23</v>
      </c>
      <c r="G13" s="55">
        <f>383*20/100</f>
        <v>76.599999999999994</v>
      </c>
      <c r="H13" s="55">
        <f>383*25/100</f>
        <v>95.75</v>
      </c>
      <c r="I13" s="55">
        <f>2720*20/100</f>
        <v>544</v>
      </c>
      <c r="J13" s="55">
        <f>2350*25/100</f>
        <v>587.5</v>
      </c>
    </row>
    <row r="14" spans="1:10" ht="15.75" x14ac:dyDescent="0.25">
      <c r="A14" s="55" t="s">
        <v>147</v>
      </c>
      <c r="B14" s="55" t="s">
        <v>152</v>
      </c>
      <c r="C14" s="55">
        <f>90*30/100</f>
        <v>27</v>
      </c>
      <c r="D14" s="55">
        <f>90*35/100</f>
        <v>31.5</v>
      </c>
      <c r="E14" s="55">
        <f>92*30/100</f>
        <v>27.6</v>
      </c>
      <c r="F14" s="55">
        <f>92*35/100</f>
        <v>32.200000000000003</v>
      </c>
      <c r="G14" s="55">
        <f>383*30/100</f>
        <v>114.9</v>
      </c>
      <c r="H14" s="55">
        <f>383*35/100</f>
        <v>134.05000000000001</v>
      </c>
      <c r="I14" s="55">
        <f>2720*30/100</f>
        <v>816</v>
      </c>
      <c r="J14" s="55">
        <f>2350*35/100</f>
        <v>822.5</v>
      </c>
    </row>
    <row r="15" spans="1:10" ht="15.75" x14ac:dyDescent="0.25">
      <c r="A15" s="55" t="s">
        <v>148</v>
      </c>
      <c r="B15" s="55" t="s">
        <v>153</v>
      </c>
      <c r="C15" s="55">
        <f>90*10/100</f>
        <v>9</v>
      </c>
      <c r="D15" s="55">
        <f>90*15/100</f>
        <v>13.5</v>
      </c>
      <c r="E15" s="55">
        <f>92*10/100</f>
        <v>9.1999999999999993</v>
      </c>
      <c r="F15" s="55">
        <f>92*15/100</f>
        <v>13.8</v>
      </c>
      <c r="G15" s="55">
        <f>383*10/100</f>
        <v>38.299999999999997</v>
      </c>
      <c r="H15" s="55">
        <f>383*15/100</f>
        <v>57.45</v>
      </c>
      <c r="I15" s="55">
        <f>2720*10/100</f>
        <v>272</v>
      </c>
      <c r="J15" s="55">
        <f>2720*15/100</f>
        <v>408</v>
      </c>
    </row>
    <row r="16" spans="1:10" ht="15.75" x14ac:dyDescent="0.25">
      <c r="A16" s="55" t="s">
        <v>154</v>
      </c>
      <c r="B16" s="55" t="s">
        <v>155</v>
      </c>
      <c r="C16" s="55">
        <f>SUM(C13:C15)</f>
        <v>54</v>
      </c>
      <c r="D16" s="55">
        <f t="shared" ref="D16:J16" si="1">SUM(D13:D15)</f>
        <v>67.5</v>
      </c>
      <c r="E16" s="55">
        <f t="shared" si="1"/>
        <v>55.2</v>
      </c>
      <c r="F16" s="55">
        <f t="shared" si="1"/>
        <v>69</v>
      </c>
      <c r="G16" s="55">
        <f t="shared" si="1"/>
        <v>229.8</v>
      </c>
      <c r="H16" s="55">
        <f t="shared" si="1"/>
        <v>287.25</v>
      </c>
      <c r="I16" s="55">
        <f t="shared" si="1"/>
        <v>1632</v>
      </c>
      <c r="J16" s="55">
        <f t="shared" si="1"/>
        <v>1818</v>
      </c>
    </row>
    <row r="17" spans="1:10" ht="13.9" x14ac:dyDescent="0.25">
      <c r="C17" s="53">
        <v>60.42</v>
      </c>
      <c r="E17" s="53">
        <v>63.65</v>
      </c>
      <c r="G17" s="53">
        <v>245.7</v>
      </c>
      <c r="I17" s="53">
        <v>1827.17</v>
      </c>
    </row>
    <row r="20" spans="1:10" ht="83.25" customHeight="1" x14ac:dyDescent="0.25">
      <c r="A20" s="133" t="s">
        <v>159</v>
      </c>
      <c r="B20" s="133"/>
      <c r="C20" s="133"/>
      <c r="D20" s="133"/>
      <c r="E20" s="133"/>
      <c r="F20" s="133"/>
      <c r="G20" s="133"/>
      <c r="H20" s="133"/>
      <c r="I20" s="133"/>
      <c r="J20" s="133"/>
    </row>
    <row r="21" spans="1:10" ht="15.75" x14ac:dyDescent="0.25">
      <c r="A21" s="134"/>
      <c r="B21" s="135"/>
      <c r="C21" s="131" t="s">
        <v>156</v>
      </c>
      <c r="D21" s="131"/>
      <c r="E21" s="131" t="s">
        <v>143</v>
      </c>
      <c r="F21" s="131"/>
      <c r="G21" s="131" t="s">
        <v>144</v>
      </c>
      <c r="H21" s="131"/>
      <c r="I21" s="131" t="s">
        <v>145</v>
      </c>
      <c r="J21" s="131"/>
    </row>
    <row r="22" spans="1:10" ht="15.75" x14ac:dyDescent="0.25">
      <c r="A22" s="131"/>
      <c r="B22" s="131"/>
      <c r="C22" s="57" t="s">
        <v>150</v>
      </c>
      <c r="D22" s="57" t="s">
        <v>151</v>
      </c>
      <c r="E22" s="57" t="s">
        <v>150</v>
      </c>
      <c r="F22" s="57" t="s">
        <v>151</v>
      </c>
      <c r="G22" s="57" t="s">
        <v>150</v>
      </c>
      <c r="H22" s="57" t="s">
        <v>151</v>
      </c>
      <c r="I22" s="57" t="s">
        <v>150</v>
      </c>
      <c r="J22" s="57" t="s">
        <v>151</v>
      </c>
    </row>
    <row r="23" spans="1:10" ht="45" customHeight="1" x14ac:dyDescent="0.25">
      <c r="A23" s="132" t="s">
        <v>161</v>
      </c>
      <c r="B23" s="132"/>
      <c r="C23" s="59">
        <v>46.2</v>
      </c>
      <c r="D23" s="59">
        <v>57.75</v>
      </c>
      <c r="E23" s="59">
        <v>47.4</v>
      </c>
      <c r="F23" s="59">
        <v>59.25</v>
      </c>
      <c r="G23" s="59">
        <v>201</v>
      </c>
      <c r="H23" s="59">
        <v>251.25</v>
      </c>
      <c r="I23" s="59">
        <v>1410</v>
      </c>
      <c r="J23" s="59">
        <v>1762.5</v>
      </c>
    </row>
    <row r="24" spans="1:10" ht="45" customHeight="1" x14ac:dyDescent="0.25">
      <c r="A24" s="132" t="s">
        <v>162</v>
      </c>
      <c r="B24" s="132"/>
      <c r="C24" s="59">
        <v>54</v>
      </c>
      <c r="D24" s="59">
        <v>67.5</v>
      </c>
      <c r="E24" s="59">
        <v>55.2</v>
      </c>
      <c r="F24" s="59">
        <v>69</v>
      </c>
      <c r="G24" s="59">
        <v>229.8</v>
      </c>
      <c r="H24" s="59">
        <v>287.25</v>
      </c>
      <c r="I24" s="59">
        <v>1632</v>
      </c>
      <c r="J24" s="59">
        <v>1818</v>
      </c>
    </row>
    <row r="25" spans="1:10" ht="45" customHeight="1" x14ac:dyDescent="0.25">
      <c r="A25" s="132" t="s">
        <v>160</v>
      </c>
      <c r="B25" s="132"/>
      <c r="C25" s="130">
        <v>60.42</v>
      </c>
      <c r="D25" s="130"/>
      <c r="E25" s="130">
        <v>63.65</v>
      </c>
      <c r="F25" s="130"/>
      <c r="G25" s="130">
        <v>245.7</v>
      </c>
      <c r="H25" s="130"/>
      <c r="I25" s="130">
        <v>1827.17</v>
      </c>
      <c r="J25" s="130"/>
    </row>
  </sheetData>
  <mergeCells count="22">
    <mergeCell ref="G3:H3"/>
    <mergeCell ref="E3:F3"/>
    <mergeCell ref="C3:D3"/>
    <mergeCell ref="I3:J3"/>
    <mergeCell ref="C11:D11"/>
    <mergeCell ref="E11:F11"/>
    <mergeCell ref="G11:H11"/>
    <mergeCell ref="I11:J11"/>
    <mergeCell ref="A20:J20"/>
    <mergeCell ref="C21:D21"/>
    <mergeCell ref="E21:F21"/>
    <mergeCell ref="G21:H21"/>
    <mergeCell ref="I21:J21"/>
    <mergeCell ref="A21:B21"/>
    <mergeCell ref="E25:F25"/>
    <mergeCell ref="G25:H25"/>
    <mergeCell ref="I25:J25"/>
    <mergeCell ref="A22:B22"/>
    <mergeCell ref="A23:B23"/>
    <mergeCell ref="A24:B24"/>
    <mergeCell ref="A25:B25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Титул</vt:lpstr>
      <vt:lpstr>ТИТУЛ 2</vt:lpstr>
      <vt:lpstr>на выход</vt:lpstr>
      <vt:lpstr>сводки БЖУ</vt:lpstr>
      <vt:lpstr>сводки по продуктам</vt:lpstr>
      <vt:lpstr>библиография</vt:lpstr>
      <vt:lpstr>Лист1</vt:lpstr>
      <vt:lpstr>Титул!Область_печати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Приемная</cp:lastModifiedBy>
  <cp:lastPrinted>2022-09-02T09:40:21Z</cp:lastPrinted>
  <dcterms:created xsi:type="dcterms:W3CDTF">2020-10-25T16:40:18Z</dcterms:created>
  <dcterms:modified xsi:type="dcterms:W3CDTF">2022-12-02T14:45:40Z</dcterms:modified>
</cp:coreProperties>
</file>